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2895" yWindow="4485" windowWidth="14445" windowHeight="6690" tabRatio="808"/>
  </bookViews>
  <sheets>
    <sheet name="2 人口" sheetId="43" r:id="rId1"/>
    <sheet name="7表 世帯数及び人口の推移" sheetId="41" r:id="rId2"/>
    <sheet name="8表 5歳階級人口ピラミッド" sheetId="57" r:id="rId3"/>
    <sheet name="2‐1 人口及び世帯数の推移" sheetId="3" r:id="rId4"/>
    <sheet name="2‐2 町別世帯数及び男女別人口‐推計人口‐" sheetId="6" r:id="rId5"/>
    <sheet name="2‐3、2-4" sheetId="51" r:id="rId6"/>
    <sheet name="2‐5、2‐6、2‐7" sheetId="53" r:id="rId7"/>
    <sheet name="2‐8 産業・従業上の地位男女別15歳以上就業者数" sheetId="34" r:id="rId8"/>
    <sheet name="2‐9、2-10" sheetId="39" r:id="rId9"/>
    <sheet name="2‐11、2-12" sheetId="52" r:id="rId10"/>
    <sheet name="2‐13 町別人口の推移(平成26年～令和元年)" sheetId="37" r:id="rId11"/>
    <sheet name="2‐14 年齢(各歳)男女別人口‐推計人口‐" sheetId="55" r:id="rId12"/>
    <sheet name="2‐15 年齢(各歳)男女別人口‐平成27年国勢調査‐" sheetId="30" r:id="rId13"/>
    <sheet name="2-16 地区別5歳階級別人口-住民基本台帳人口-" sheetId="54" r:id="rId14"/>
    <sheet name="2‐17 地区別5歳階級別人口‐平成27年国勢調査‐" sheetId="21" r:id="rId15"/>
    <sheet name="2‐18 外国人住民登録人口‐住民基本台帳人口‐" sheetId="40" r:id="rId16"/>
  </sheets>
  <externalReferences>
    <externalReference r:id="rId17"/>
  </externalReferences>
  <definedNames>
    <definedName name="_xlnm._FilterDatabase" localSheetId="7" hidden="1">'2‐8 産業・従業上の地位男女別15歳以上就業者数'!#REF!</definedName>
    <definedName name="_xlnm.Print_Area" localSheetId="0">'2 人口'!$A$1:$G$47</definedName>
    <definedName name="_xlnm.Print_Area" localSheetId="3">'2‐1 人口及び世帯数の推移'!$A$1:$N$55</definedName>
    <definedName name="_xlnm.Print_Area" localSheetId="9">'2‐11、2-12'!$A$1:$V$55</definedName>
    <definedName name="_xlnm.Print_Area" localSheetId="10">'2‐13 町別人口の推移(平成26年～令和元年)'!$A$1:$AD$52</definedName>
    <definedName name="_xlnm.Print_Area" localSheetId="11">'2‐14 年齢(各歳)男女別人口‐推計人口‐'!$A$2:$P$49</definedName>
    <definedName name="_xlnm.Print_Area" localSheetId="12">'2‐15 年齢(各歳)男女別人口‐平成27年国勢調査‐'!$A$2:$P$49</definedName>
    <definedName name="_xlnm.Print_Area" localSheetId="13">'2-16 地区別5歳階級別人口-住民基本台帳人口-'!$A$1:$Z$52</definedName>
    <definedName name="_xlnm.Print_Area" localSheetId="14">'2‐17 地区別5歳階級別人口‐平成27年国勢調査‐'!$A$1:$AA$52</definedName>
    <definedName name="_xlnm.Print_Area" localSheetId="15">'2‐18 外国人住民登録人口‐住民基本台帳人口‐'!$A$1:$E$32</definedName>
    <definedName name="_xlnm.Print_Area" localSheetId="5">'2‐3、2-4'!$A$1:$AJ$53</definedName>
    <definedName name="_xlnm.Print_Area" localSheetId="6">'2‐5、2‐6、2‐7'!$A$1:$R$46</definedName>
    <definedName name="_xlnm.Print_Area" localSheetId="7">'2‐8 産業・従業上の地位男女別15歳以上就業者数'!$A$1:$AF$32</definedName>
    <definedName name="_xlnm.Print_Area" localSheetId="8">'2‐9、2-10'!$A$1:$W$43</definedName>
    <definedName name="_xlnm.Print_Area" localSheetId="1">'7表 世帯数及び人口の推移'!$A$1:$I$52</definedName>
  </definedNames>
  <calcPr calcId="162913"/>
</workbook>
</file>

<file path=xl/calcChain.xml><?xml version="1.0" encoding="utf-8"?>
<calcChain xmlns="http://schemas.openxmlformats.org/spreadsheetml/2006/main">
  <c r="T50" i="37" l="1"/>
  <c r="T49" i="37"/>
  <c r="U49" i="37" s="1"/>
  <c r="V48" i="37"/>
  <c r="U48" i="37"/>
  <c r="T48" i="37"/>
  <c r="T47" i="37"/>
  <c r="E47" i="37"/>
  <c r="G47" i="37" s="1"/>
  <c r="T46" i="37"/>
  <c r="U46" i="37" s="1"/>
  <c r="F46" i="37"/>
  <c r="E46" i="37"/>
  <c r="G46" i="37" s="1"/>
  <c r="T45" i="37"/>
  <c r="M45" i="37"/>
  <c r="G45" i="37"/>
  <c r="E45" i="37"/>
  <c r="F45" i="37" s="1"/>
  <c r="T44" i="37"/>
  <c r="V44" i="37" s="1"/>
  <c r="M44" i="37"/>
  <c r="E44" i="37"/>
  <c r="T43" i="37"/>
  <c r="U43" i="37" s="1"/>
  <c r="M43" i="37"/>
  <c r="N43" i="37" s="1"/>
  <c r="E43" i="37"/>
  <c r="T42" i="37"/>
  <c r="M42" i="37"/>
  <c r="N42" i="37" s="1"/>
  <c r="G42" i="37"/>
  <c r="F42" i="37"/>
  <c r="E42" i="37"/>
  <c r="T41" i="37"/>
  <c r="M41" i="37"/>
  <c r="O41" i="37" s="1"/>
  <c r="E41" i="37"/>
  <c r="F41" i="37" s="1"/>
  <c r="U40" i="37"/>
  <c r="T40" i="37"/>
  <c r="V40" i="37" s="1"/>
  <c r="M40" i="37"/>
  <c r="E40" i="37"/>
  <c r="V39" i="37"/>
  <c r="T39" i="37"/>
  <c r="U39" i="37" s="1"/>
  <c r="M39" i="37"/>
  <c r="O39" i="37" s="1"/>
  <c r="E39" i="37"/>
  <c r="T38" i="37"/>
  <c r="M38" i="37"/>
  <c r="N38" i="37" s="1"/>
  <c r="F38" i="37"/>
  <c r="E38" i="37"/>
  <c r="T37" i="37"/>
  <c r="M37" i="37"/>
  <c r="E37" i="37"/>
  <c r="F37" i="37" s="1"/>
  <c r="V36" i="37"/>
  <c r="U36" i="37"/>
  <c r="T36" i="37"/>
  <c r="M36" i="37"/>
  <c r="E36" i="37"/>
  <c r="G36" i="37" s="1"/>
  <c r="T35" i="37"/>
  <c r="U35" i="37" s="1"/>
  <c r="N35" i="37"/>
  <c r="M35" i="37"/>
  <c r="O35" i="37" s="1"/>
  <c r="E35" i="37"/>
  <c r="T34" i="37"/>
  <c r="O34" i="37"/>
  <c r="M34" i="37"/>
  <c r="N34" i="37" s="1"/>
  <c r="E34" i="37"/>
  <c r="G34" i="37" s="1"/>
  <c r="T33" i="37"/>
  <c r="M33" i="37"/>
  <c r="E33" i="37"/>
  <c r="F33" i="37" s="1"/>
  <c r="T32" i="37"/>
  <c r="U32" i="37" s="1"/>
  <c r="M32" i="37"/>
  <c r="E32" i="37"/>
  <c r="T31" i="37"/>
  <c r="U31" i="37" s="1"/>
  <c r="O31" i="37"/>
  <c r="N31" i="37"/>
  <c r="M31" i="37"/>
  <c r="E31" i="37"/>
  <c r="T30" i="37"/>
  <c r="V30" i="37" s="1"/>
  <c r="M30" i="37"/>
  <c r="N30" i="37" s="1"/>
  <c r="F30" i="37"/>
  <c r="E30" i="37"/>
  <c r="G30" i="37" s="1"/>
  <c r="T29" i="37"/>
  <c r="M29" i="37"/>
  <c r="G29" i="37"/>
  <c r="E29" i="37"/>
  <c r="F29" i="37" s="1"/>
  <c r="T28" i="37"/>
  <c r="V28" i="37" s="1"/>
  <c r="M28" i="37"/>
  <c r="E28" i="37"/>
  <c r="T27" i="37"/>
  <c r="U27" i="37" s="1"/>
  <c r="M27" i="37"/>
  <c r="N27" i="37" s="1"/>
  <c r="E27" i="37"/>
  <c r="T26" i="37"/>
  <c r="V26" i="37" s="1"/>
  <c r="M26" i="37"/>
  <c r="N26" i="37" s="1"/>
  <c r="G26" i="37"/>
  <c r="F26" i="37"/>
  <c r="E26" i="37"/>
  <c r="T25" i="37"/>
  <c r="M25" i="37"/>
  <c r="O25" i="37" s="1"/>
  <c r="G25" i="37"/>
  <c r="E25" i="37"/>
  <c r="F25" i="37" s="1"/>
  <c r="AD24" i="37"/>
  <c r="AC24" i="37"/>
  <c r="AB24" i="37"/>
  <c r="V46" i="37" s="1"/>
  <c r="T24" i="37"/>
  <c r="M24" i="37"/>
  <c r="O24" i="37" s="1"/>
  <c r="G24" i="37"/>
  <c r="E24" i="37"/>
  <c r="F24" i="37" s="1"/>
  <c r="V23" i="37"/>
  <c r="U23" i="37"/>
  <c r="T23" i="37"/>
  <c r="M23" i="37"/>
  <c r="E23" i="37"/>
  <c r="G23" i="37" s="1"/>
  <c r="V22" i="37"/>
  <c r="T22" i="37"/>
  <c r="U22" i="37" s="1"/>
  <c r="O22" i="37"/>
  <c r="N22" i="37"/>
  <c r="M22" i="37"/>
  <c r="E22" i="37"/>
  <c r="T21" i="37"/>
  <c r="V21" i="37" s="1"/>
  <c r="O21" i="37"/>
  <c r="M21" i="37"/>
  <c r="N21" i="37" s="1"/>
  <c r="G21" i="37"/>
  <c r="F21" i="37"/>
  <c r="E21" i="37"/>
  <c r="AB20" i="37"/>
  <c r="T20" i="37"/>
  <c r="V20" i="37" s="1"/>
  <c r="O20" i="37"/>
  <c r="M20" i="37"/>
  <c r="N20" i="37" s="1"/>
  <c r="G20" i="37"/>
  <c r="F20" i="37"/>
  <c r="E20" i="37"/>
  <c r="AB19" i="37"/>
  <c r="T19" i="37"/>
  <c r="O19" i="37"/>
  <c r="M19" i="37"/>
  <c r="N19" i="37" s="1"/>
  <c r="G19" i="37"/>
  <c r="F19" i="37"/>
  <c r="E19" i="37"/>
  <c r="AB18" i="37"/>
  <c r="AD18" i="37" s="1"/>
  <c r="T18" i="37"/>
  <c r="O18" i="37"/>
  <c r="M18" i="37"/>
  <c r="N18" i="37" s="1"/>
  <c r="G18" i="37"/>
  <c r="F18" i="37"/>
  <c r="E18" i="37"/>
  <c r="AB17" i="37"/>
  <c r="AD17" i="37" s="1"/>
  <c r="T17" i="37"/>
  <c r="M17" i="37"/>
  <c r="N17" i="37" s="1"/>
  <c r="G17" i="37"/>
  <c r="F17" i="37"/>
  <c r="E17" i="37"/>
  <c r="AB16" i="37"/>
  <c r="AD16" i="37" s="1"/>
  <c r="T16" i="37"/>
  <c r="M16" i="37"/>
  <c r="N16" i="37" s="1"/>
  <c r="G16" i="37"/>
  <c r="F16" i="37"/>
  <c r="E16" i="37"/>
  <c r="AB15" i="37"/>
  <c r="AD15" i="37" s="1"/>
  <c r="T15" i="37"/>
  <c r="M15" i="37"/>
  <c r="N15" i="37" s="1"/>
  <c r="G15" i="37"/>
  <c r="F15" i="37"/>
  <c r="E15" i="37"/>
  <c r="AB14" i="37"/>
  <c r="AD14" i="37" s="1"/>
  <c r="T14" i="37"/>
  <c r="M14" i="37"/>
  <c r="N14" i="37" s="1"/>
  <c r="G14" i="37"/>
  <c r="F14" i="37"/>
  <c r="E14" i="37"/>
  <c r="AB13" i="37"/>
  <c r="AD13" i="37" s="1"/>
  <c r="M13" i="37"/>
  <c r="E13" i="37"/>
  <c r="F13" i="37" s="1"/>
  <c r="AD12" i="37"/>
  <c r="AC12" i="37"/>
  <c r="AB12" i="37"/>
  <c r="M12" i="37"/>
  <c r="O12" i="37" s="1"/>
  <c r="E12" i="37"/>
  <c r="AB11" i="37"/>
  <c r="AC11" i="37" s="1"/>
  <c r="V11" i="37"/>
  <c r="U11" i="37"/>
  <c r="T11" i="37"/>
  <c r="M11" i="37"/>
  <c r="O11" i="37" s="1"/>
  <c r="E11" i="37"/>
  <c r="AB10" i="37"/>
  <c r="AC10" i="37" s="1"/>
  <c r="V10" i="37"/>
  <c r="U10" i="37"/>
  <c r="T10" i="37"/>
  <c r="M10" i="37"/>
  <c r="O10" i="37" s="1"/>
  <c r="E10" i="37"/>
  <c r="AB9" i="37"/>
  <c r="AC9" i="37" s="1"/>
  <c r="V9" i="37"/>
  <c r="U9" i="37"/>
  <c r="T9" i="37"/>
  <c r="M9" i="37"/>
  <c r="O9" i="37" s="1"/>
  <c r="E9" i="37"/>
  <c r="AB8" i="37"/>
  <c r="AC8" i="37" s="1"/>
  <c r="V8" i="37"/>
  <c r="U8" i="37"/>
  <c r="T8" i="37"/>
  <c r="M8" i="37"/>
  <c r="O8" i="37" s="1"/>
  <c r="E8" i="37"/>
  <c r="AB7" i="37"/>
  <c r="AC7" i="37" s="1"/>
  <c r="V7" i="37"/>
  <c r="U7" i="37"/>
  <c r="T7" i="37"/>
  <c r="M7" i="37"/>
  <c r="O7" i="37" s="1"/>
  <c r="E7" i="37"/>
  <c r="AB6" i="37"/>
  <c r="AC6" i="37" s="1"/>
  <c r="V6" i="37"/>
  <c r="U6" i="37"/>
  <c r="T6" i="37"/>
  <c r="M6" i="37"/>
  <c r="O6" i="37" s="1"/>
  <c r="E6" i="37"/>
  <c r="AB5" i="37"/>
  <c r="AC5" i="37" s="1"/>
  <c r="V5" i="37"/>
  <c r="U5" i="37"/>
  <c r="T5" i="37"/>
  <c r="M5" i="37"/>
  <c r="O5" i="37" s="1"/>
  <c r="E5" i="37"/>
  <c r="AA50" i="6"/>
  <c r="Z50" i="6"/>
  <c r="AA49" i="6"/>
  <c r="Z49" i="6"/>
  <c r="AA48" i="6"/>
  <c r="Z48" i="6"/>
  <c r="AA47" i="6"/>
  <c r="Z47" i="6"/>
  <c r="I47" i="6"/>
  <c r="H47" i="6"/>
  <c r="AA46" i="6"/>
  <c r="Z46" i="6"/>
  <c r="I46" i="6"/>
  <c r="H46" i="6"/>
  <c r="AA45" i="6"/>
  <c r="Z45" i="6"/>
  <c r="R45" i="6"/>
  <c r="Q45" i="6"/>
  <c r="I45" i="6"/>
  <c r="H45" i="6"/>
  <c r="AA44" i="6"/>
  <c r="Z44" i="6"/>
  <c r="R44" i="6"/>
  <c r="Q44" i="6"/>
  <c r="I44" i="6"/>
  <c r="H44" i="6"/>
  <c r="AA43" i="6"/>
  <c r="Z43" i="6"/>
  <c r="R43" i="6"/>
  <c r="Q43" i="6"/>
  <c r="I43" i="6"/>
  <c r="H43" i="6"/>
  <c r="AA42" i="6"/>
  <c r="Z42" i="6"/>
  <c r="R42" i="6"/>
  <c r="Q42" i="6"/>
  <c r="I42" i="6"/>
  <c r="H42" i="6"/>
  <c r="AA41" i="6"/>
  <c r="Z41" i="6"/>
  <c r="R41" i="6"/>
  <c r="Q41" i="6"/>
  <c r="I41" i="6"/>
  <c r="H41" i="6"/>
  <c r="AA40" i="6"/>
  <c r="Z40" i="6"/>
  <c r="R40" i="6"/>
  <c r="Q40" i="6"/>
  <c r="I40" i="6"/>
  <c r="H40" i="6"/>
  <c r="AA39" i="6"/>
  <c r="Z39" i="6"/>
  <c r="R39" i="6"/>
  <c r="Q39" i="6"/>
  <c r="I39" i="6"/>
  <c r="H39" i="6"/>
  <c r="AA38" i="6"/>
  <c r="Z38" i="6"/>
  <c r="R38" i="6"/>
  <c r="Q38" i="6"/>
  <c r="I38" i="6"/>
  <c r="H38" i="6"/>
  <c r="AA37" i="6"/>
  <c r="Z37" i="6"/>
  <c r="R37" i="6"/>
  <c r="Q37" i="6"/>
  <c r="I37" i="6"/>
  <c r="H37" i="6"/>
  <c r="AA36" i="6"/>
  <c r="Z36" i="6"/>
  <c r="R36" i="6"/>
  <c r="Q36" i="6"/>
  <c r="I36" i="6"/>
  <c r="H36" i="6"/>
  <c r="AA35" i="6"/>
  <c r="Z35" i="6"/>
  <c r="R35" i="6"/>
  <c r="Q35" i="6"/>
  <c r="I35" i="6"/>
  <c r="H35" i="6"/>
  <c r="AA34" i="6"/>
  <c r="Z34" i="6"/>
  <c r="R34" i="6"/>
  <c r="Q34" i="6"/>
  <c r="I34" i="6"/>
  <c r="H34" i="6"/>
  <c r="AA33" i="6"/>
  <c r="Z33" i="6"/>
  <c r="R33" i="6"/>
  <c r="Q33" i="6"/>
  <c r="I33" i="6"/>
  <c r="H33" i="6"/>
  <c r="AA32" i="6"/>
  <c r="Z32" i="6"/>
  <c r="R32" i="6"/>
  <c r="Q32" i="6"/>
  <c r="I32" i="6"/>
  <c r="H32" i="6"/>
  <c r="AA31" i="6"/>
  <c r="Z31" i="6"/>
  <c r="R31" i="6"/>
  <c r="Q31" i="6"/>
  <c r="I31" i="6"/>
  <c r="H31" i="6"/>
  <c r="AA30" i="6"/>
  <c r="Z30" i="6"/>
  <c r="R30" i="6"/>
  <c r="Q30" i="6"/>
  <c r="I30" i="6"/>
  <c r="H30" i="6"/>
  <c r="AA29" i="6"/>
  <c r="Z29" i="6"/>
  <c r="R29" i="6"/>
  <c r="Q29" i="6"/>
  <c r="I29" i="6"/>
  <c r="H29" i="6"/>
  <c r="AA28" i="6"/>
  <c r="Z28" i="6"/>
  <c r="R28" i="6"/>
  <c r="Q28" i="6"/>
  <c r="I28" i="6"/>
  <c r="H28" i="6"/>
  <c r="AA27" i="6"/>
  <c r="Z27" i="6"/>
  <c r="R27" i="6"/>
  <c r="Q27" i="6"/>
  <c r="I27" i="6"/>
  <c r="H27" i="6"/>
  <c r="AA26" i="6"/>
  <c r="Z26" i="6"/>
  <c r="R26" i="6"/>
  <c r="Q26" i="6"/>
  <c r="I26" i="6"/>
  <c r="H26" i="6"/>
  <c r="AA25" i="6"/>
  <c r="Z25" i="6"/>
  <c r="R25" i="6"/>
  <c r="Q25" i="6"/>
  <c r="I25" i="6"/>
  <c r="H25" i="6"/>
  <c r="AA24" i="6"/>
  <c r="Z24" i="6"/>
  <c r="R24" i="6"/>
  <c r="Q24" i="6"/>
  <c r="I24" i="6"/>
  <c r="H24" i="6"/>
  <c r="AA23" i="6"/>
  <c r="Z23" i="6"/>
  <c r="R23" i="6"/>
  <c r="Q23" i="6"/>
  <c r="I23" i="6"/>
  <c r="H23" i="6"/>
  <c r="AA22" i="6"/>
  <c r="Z22" i="6"/>
  <c r="R22" i="6"/>
  <c r="Q22" i="6"/>
  <c r="I22" i="6"/>
  <c r="H22" i="6"/>
  <c r="AJ21" i="6"/>
  <c r="AI21" i="6"/>
  <c r="AA21" i="6"/>
  <c r="Z21" i="6"/>
  <c r="R21" i="6"/>
  <c r="Q21" i="6"/>
  <c r="I21" i="6"/>
  <c r="H21" i="6"/>
  <c r="AJ20" i="6"/>
  <c r="AI20" i="6"/>
  <c r="AA20" i="6"/>
  <c r="Z20" i="6"/>
  <c r="R20" i="6"/>
  <c r="Q20" i="6"/>
  <c r="I20" i="6"/>
  <c r="H20" i="6"/>
  <c r="AJ19" i="6"/>
  <c r="AI19" i="6"/>
  <c r="AA19" i="6"/>
  <c r="Z19" i="6"/>
  <c r="R19" i="6"/>
  <c r="Q19" i="6"/>
  <c r="I19" i="6"/>
  <c r="H19" i="6"/>
  <c r="AJ18" i="6"/>
  <c r="AI18" i="6"/>
  <c r="AA18" i="6"/>
  <c r="Z18" i="6"/>
  <c r="R18" i="6"/>
  <c r="Q18" i="6"/>
  <c r="I18" i="6"/>
  <c r="H18" i="6"/>
  <c r="AJ17" i="6"/>
  <c r="AI17" i="6"/>
  <c r="AA17" i="6"/>
  <c r="Z17" i="6"/>
  <c r="R17" i="6"/>
  <c r="Q17" i="6"/>
  <c r="I17" i="6"/>
  <c r="H17" i="6"/>
  <c r="AJ16" i="6"/>
  <c r="AI16" i="6"/>
  <c r="AA16" i="6"/>
  <c r="Z16" i="6"/>
  <c r="R16" i="6"/>
  <c r="Q16" i="6"/>
  <c r="I16" i="6"/>
  <c r="H16" i="6"/>
  <c r="AJ15" i="6"/>
  <c r="AI15" i="6"/>
  <c r="AA15" i="6"/>
  <c r="Z15" i="6"/>
  <c r="R15" i="6"/>
  <c r="Q15" i="6"/>
  <c r="I15" i="6"/>
  <c r="H15" i="6"/>
  <c r="AJ14" i="6"/>
  <c r="AI14" i="6"/>
  <c r="AA14" i="6"/>
  <c r="Z14" i="6"/>
  <c r="R14" i="6"/>
  <c r="Q14" i="6"/>
  <c r="I14" i="6"/>
  <c r="H14" i="6"/>
  <c r="AJ13" i="6"/>
  <c r="AI13" i="6"/>
  <c r="R13" i="6"/>
  <c r="Q13" i="6"/>
  <c r="I13" i="6"/>
  <c r="H13" i="6"/>
  <c r="AJ12" i="6"/>
  <c r="AI12" i="6"/>
  <c r="R12" i="6"/>
  <c r="Q12" i="6"/>
  <c r="I12" i="6"/>
  <c r="H12" i="6"/>
  <c r="AJ11" i="6"/>
  <c r="AI11" i="6"/>
  <c r="AA11" i="6"/>
  <c r="Z11" i="6"/>
  <c r="R11" i="6"/>
  <c r="Q11" i="6"/>
  <c r="I11" i="6"/>
  <c r="H11" i="6"/>
  <c r="AJ10" i="6"/>
  <c r="AI10" i="6"/>
  <c r="AA10" i="6"/>
  <c r="Z10" i="6"/>
  <c r="R10" i="6"/>
  <c r="Q10" i="6"/>
  <c r="I10" i="6"/>
  <c r="H10" i="6"/>
  <c r="AJ9" i="6"/>
  <c r="AI9" i="6"/>
  <c r="AA9" i="6"/>
  <c r="Z9" i="6"/>
  <c r="R9" i="6"/>
  <c r="Q9" i="6"/>
  <c r="I9" i="6"/>
  <c r="H9" i="6"/>
  <c r="AJ8" i="6"/>
  <c r="AI8" i="6"/>
  <c r="AA8" i="6"/>
  <c r="Z8" i="6"/>
  <c r="R8" i="6"/>
  <c r="Q8" i="6"/>
  <c r="I8" i="6"/>
  <c r="H8" i="6"/>
  <c r="AJ7" i="6"/>
  <c r="AI7" i="6"/>
  <c r="AA7" i="6"/>
  <c r="Z7" i="6"/>
  <c r="R7" i="6"/>
  <c r="Q7" i="6"/>
  <c r="I7" i="6"/>
  <c r="H7" i="6"/>
  <c r="AJ6" i="6"/>
  <c r="AI6" i="6"/>
  <c r="AA6" i="6"/>
  <c r="Z6" i="6"/>
  <c r="R6" i="6"/>
  <c r="Q6" i="6"/>
  <c r="I6" i="6"/>
  <c r="H6" i="6"/>
  <c r="AJ5" i="6"/>
  <c r="AI5" i="6"/>
  <c r="AA5" i="6"/>
  <c r="Z5" i="6"/>
  <c r="R5" i="6"/>
  <c r="Q5" i="6"/>
  <c r="I5" i="6"/>
  <c r="H5" i="6"/>
  <c r="N52" i="3"/>
  <c r="M52" i="3"/>
  <c r="K52" i="3"/>
  <c r="L52" i="3" s="1"/>
  <c r="J52" i="3"/>
  <c r="I52" i="3"/>
  <c r="H52" i="3"/>
  <c r="N51" i="3"/>
  <c r="M51" i="3"/>
  <c r="K51" i="3"/>
  <c r="L51" i="3" s="1"/>
  <c r="J51" i="3"/>
  <c r="I51" i="3"/>
  <c r="H51" i="3"/>
  <c r="N5" i="37" l="1"/>
  <c r="N6" i="37"/>
  <c r="N7" i="37"/>
  <c r="N8" i="37"/>
  <c r="N9" i="37"/>
  <c r="N10" i="37"/>
  <c r="N11" i="37"/>
  <c r="N12" i="37"/>
  <c r="AC13" i="37"/>
  <c r="AC14" i="37"/>
  <c r="AC15" i="37"/>
  <c r="AC16" i="37"/>
  <c r="AC17" i="37"/>
  <c r="V27" i="37"/>
  <c r="U28" i="37"/>
  <c r="O29" i="37"/>
  <c r="G33" i="37"/>
  <c r="F34" i="37"/>
  <c r="V34" i="37"/>
  <c r="O38" i="37"/>
  <c r="N39" i="37"/>
  <c r="G40" i="37"/>
  <c r="V43" i="37"/>
  <c r="U44" i="37"/>
  <c r="O45" i="37"/>
  <c r="AD5" i="37"/>
  <c r="AD6" i="37"/>
  <c r="AD7" i="37"/>
  <c r="AD8" i="37"/>
  <c r="AD9" i="37"/>
  <c r="AD10" i="37"/>
  <c r="AD11" i="37"/>
  <c r="G13" i="37"/>
  <c r="O14" i="37"/>
  <c r="O15" i="37"/>
  <c r="O16" i="37"/>
  <c r="O17" i="37"/>
  <c r="O26" i="37"/>
  <c r="G28" i="37"/>
  <c r="V31" i="37"/>
  <c r="O33" i="37"/>
  <c r="G37" i="37"/>
  <c r="V38" i="37"/>
  <c r="O42" i="37"/>
  <c r="G44" i="37"/>
  <c r="V49" i="37"/>
  <c r="O27" i="37"/>
  <c r="O30" i="37"/>
  <c r="G32" i="37"/>
  <c r="V32" i="37"/>
  <c r="V35" i="37"/>
  <c r="O37" i="37"/>
  <c r="G38" i="37"/>
  <c r="G41" i="37"/>
  <c r="V42" i="37"/>
  <c r="O43" i="37"/>
  <c r="V50" i="37"/>
  <c r="U37" i="37"/>
  <c r="V37" i="37"/>
  <c r="AD19" i="37"/>
  <c r="AC19" i="37"/>
  <c r="G22" i="37"/>
  <c r="F22" i="37"/>
  <c r="V24" i="37"/>
  <c r="U24" i="37"/>
  <c r="G31" i="37"/>
  <c r="F31" i="37"/>
  <c r="O36" i="37"/>
  <c r="N36" i="37"/>
  <c r="V41" i="37"/>
  <c r="U41" i="37"/>
  <c r="V47" i="37"/>
  <c r="U47" i="37"/>
  <c r="G5" i="37"/>
  <c r="F5" i="37"/>
  <c r="G6" i="37"/>
  <c r="F6" i="37"/>
  <c r="G7" i="37"/>
  <c r="F7" i="37"/>
  <c r="G8" i="37"/>
  <c r="F8" i="37"/>
  <c r="G9" i="37"/>
  <c r="F9" i="37"/>
  <c r="G10" i="37"/>
  <c r="F10" i="37"/>
  <c r="G11" i="37"/>
  <c r="F11" i="37"/>
  <c r="G12" i="37"/>
  <c r="F12" i="37"/>
  <c r="O13" i="37"/>
  <c r="N13" i="37"/>
  <c r="V14" i="37"/>
  <c r="U14" i="37"/>
  <c r="V15" i="37"/>
  <c r="U15" i="37"/>
  <c r="V16" i="37"/>
  <c r="U16" i="37"/>
  <c r="V17" i="37"/>
  <c r="U17" i="37"/>
  <c r="V29" i="37"/>
  <c r="U29" i="37"/>
  <c r="F35" i="37"/>
  <c r="G35" i="37"/>
  <c r="N40" i="37"/>
  <c r="O40" i="37"/>
  <c r="U45" i="37"/>
  <c r="V45" i="37"/>
  <c r="V19" i="37"/>
  <c r="U19" i="37"/>
  <c r="G27" i="37"/>
  <c r="F27" i="37"/>
  <c r="N32" i="37"/>
  <c r="O32" i="37"/>
  <c r="F43" i="37"/>
  <c r="G43" i="37"/>
  <c r="AC18" i="37"/>
  <c r="AC20" i="37"/>
  <c r="AD20" i="37"/>
  <c r="N23" i="37"/>
  <c r="O23" i="37"/>
  <c r="U25" i="37"/>
  <c r="V25" i="37"/>
  <c r="V18" i="37"/>
  <c r="U18" i="37"/>
  <c r="N28" i="37"/>
  <c r="O28" i="37"/>
  <c r="V33" i="37"/>
  <c r="U33" i="37"/>
  <c r="G39" i="37"/>
  <c r="F39" i="37"/>
  <c r="O44" i="37"/>
  <c r="N44" i="37"/>
  <c r="U20" i="37"/>
  <c r="U21" i="37"/>
  <c r="F23" i="37"/>
  <c r="N24" i="37"/>
  <c r="N25" i="37"/>
  <c r="U26" i="37"/>
  <c r="F28" i="37"/>
  <c r="N29" i="37"/>
  <c r="U30" i="37"/>
  <c r="F32" i="37"/>
  <c r="N33" i="37"/>
  <c r="U34" i="37"/>
  <c r="F36" i="37"/>
  <c r="N37" i="37"/>
  <c r="U38" i="37"/>
  <c r="F40" i="37"/>
  <c r="N41" i="37"/>
  <c r="U42" i="37"/>
  <c r="F44" i="37"/>
  <c r="N45" i="37"/>
  <c r="F47" i="37"/>
  <c r="U50" i="37"/>
  <c r="S54" i="52"/>
  <c r="P54" i="52"/>
  <c r="O54" i="52"/>
  <c r="R54" i="52" s="1"/>
  <c r="K54" i="52"/>
  <c r="J54" i="52"/>
  <c r="V54" i="52" s="1"/>
  <c r="I54" i="52"/>
  <c r="U54" i="52" s="1"/>
  <c r="E54" i="52"/>
  <c r="B54" i="52"/>
  <c r="H54" i="52" s="1"/>
  <c r="V53" i="52"/>
  <c r="S53" i="52"/>
  <c r="R53" i="52"/>
  <c r="O53" i="52"/>
  <c r="N53" i="52"/>
  <c r="K53" i="52"/>
  <c r="Q53" i="52" s="1"/>
  <c r="J53" i="52"/>
  <c r="I53" i="52"/>
  <c r="U53" i="52" s="1"/>
  <c r="E53" i="52"/>
  <c r="H53" i="52" s="1"/>
  <c r="B53" i="52"/>
  <c r="S52" i="52"/>
  <c r="R52" i="52"/>
  <c r="N52" i="52"/>
  <c r="Q52" i="52" s="1"/>
  <c r="K52" i="52"/>
  <c r="J52" i="52"/>
  <c r="V52" i="52" s="1"/>
  <c r="I52" i="52"/>
  <c r="U52" i="52" s="1"/>
  <c r="H52" i="52"/>
  <c r="T52" i="52" s="1"/>
  <c r="E52" i="52"/>
  <c r="B52" i="52"/>
  <c r="R51" i="52"/>
  <c r="P51" i="52"/>
  <c r="O51" i="52"/>
  <c r="N51" i="52"/>
  <c r="M51" i="52"/>
  <c r="S51" i="52" s="1"/>
  <c r="L51" i="52"/>
  <c r="J51" i="52"/>
  <c r="V51" i="52" s="1"/>
  <c r="I51" i="52"/>
  <c r="U51" i="52" s="1"/>
  <c r="E51" i="52"/>
  <c r="B51" i="52"/>
  <c r="H51" i="52" s="1"/>
  <c r="V50" i="52"/>
  <c r="S50" i="52"/>
  <c r="R50" i="52"/>
  <c r="P50" i="52"/>
  <c r="N50" i="52"/>
  <c r="K50" i="52"/>
  <c r="Q50" i="52" s="1"/>
  <c r="J50" i="52"/>
  <c r="I50" i="52"/>
  <c r="U50" i="52" s="1"/>
  <c r="E50" i="52"/>
  <c r="H50" i="52" s="1"/>
  <c r="T50" i="52" s="1"/>
  <c r="B50" i="52"/>
  <c r="U49" i="52"/>
  <c r="R49" i="52"/>
  <c r="P49" i="52"/>
  <c r="S49" i="52" s="1"/>
  <c r="O49" i="52"/>
  <c r="K49" i="52"/>
  <c r="J49" i="52"/>
  <c r="I49" i="52"/>
  <c r="E49" i="52"/>
  <c r="B49" i="52"/>
  <c r="H49" i="52" s="1"/>
  <c r="S48" i="52"/>
  <c r="P48" i="52"/>
  <c r="O48" i="52"/>
  <c r="N48" i="52" s="1"/>
  <c r="M48" i="52"/>
  <c r="L48" i="52"/>
  <c r="R48" i="52" s="1"/>
  <c r="K48" i="52"/>
  <c r="Q48" i="52" s="1"/>
  <c r="J48" i="52"/>
  <c r="V48" i="52" s="1"/>
  <c r="I48" i="52"/>
  <c r="E48" i="52"/>
  <c r="H48" i="52" s="1"/>
  <c r="B48" i="52"/>
  <c r="P47" i="52"/>
  <c r="N47" i="52" s="1"/>
  <c r="O47" i="52"/>
  <c r="M47" i="52"/>
  <c r="S47" i="52" s="1"/>
  <c r="L47" i="52"/>
  <c r="K47" i="52" s="1"/>
  <c r="Q47" i="52" s="1"/>
  <c r="J47" i="52"/>
  <c r="I47" i="52"/>
  <c r="H47" i="52"/>
  <c r="E47" i="52"/>
  <c r="B47" i="52"/>
  <c r="S46" i="52"/>
  <c r="R46" i="52"/>
  <c r="Q46" i="52"/>
  <c r="N46" i="52"/>
  <c r="K46" i="52"/>
  <c r="J46" i="52"/>
  <c r="V46" i="52" s="1"/>
  <c r="I46" i="52"/>
  <c r="U46" i="52" s="1"/>
  <c r="E46" i="52"/>
  <c r="B46" i="52"/>
  <c r="H46" i="52" s="1"/>
  <c r="T46" i="52" s="1"/>
  <c r="S45" i="52"/>
  <c r="R45" i="52"/>
  <c r="N45" i="52"/>
  <c r="K45" i="52"/>
  <c r="Q45" i="52" s="1"/>
  <c r="J45" i="52"/>
  <c r="V45" i="52" s="1"/>
  <c r="I45" i="52"/>
  <c r="U45" i="52" s="1"/>
  <c r="E45" i="52"/>
  <c r="B45" i="52"/>
  <c r="H45" i="52" s="1"/>
  <c r="T45" i="52" s="1"/>
  <c r="S44" i="52"/>
  <c r="R44" i="52"/>
  <c r="N44" i="52"/>
  <c r="K44" i="52"/>
  <c r="Q44" i="52" s="1"/>
  <c r="J44" i="52"/>
  <c r="V44" i="52" s="1"/>
  <c r="I44" i="52"/>
  <c r="U44" i="52" s="1"/>
  <c r="E44" i="52"/>
  <c r="H44" i="52" s="1"/>
  <c r="B44" i="52"/>
  <c r="P43" i="52"/>
  <c r="N43" i="52" s="1"/>
  <c r="O43" i="52"/>
  <c r="M43" i="52"/>
  <c r="S43" i="52" s="1"/>
  <c r="L43" i="52"/>
  <c r="K43" i="52" s="1"/>
  <c r="J43" i="52"/>
  <c r="V43" i="52" s="1"/>
  <c r="I43" i="52"/>
  <c r="H43" i="52"/>
  <c r="E43" i="52"/>
  <c r="B43" i="52"/>
  <c r="U42" i="52"/>
  <c r="R42" i="52"/>
  <c r="P42" i="52"/>
  <c r="O42" i="52"/>
  <c r="N42" i="52"/>
  <c r="M42" i="52"/>
  <c r="K42" i="52" s="1"/>
  <c r="Q42" i="52" s="1"/>
  <c r="J42" i="52"/>
  <c r="I42" i="52"/>
  <c r="I39" i="52" s="1"/>
  <c r="H42" i="52"/>
  <c r="T42" i="52" s="1"/>
  <c r="E42" i="52"/>
  <c r="B42" i="52"/>
  <c r="U41" i="52"/>
  <c r="R41" i="52"/>
  <c r="P41" i="52"/>
  <c r="S41" i="52" s="1"/>
  <c r="V41" i="52" s="1"/>
  <c r="O41" i="52"/>
  <c r="N41" i="52"/>
  <c r="K41" i="52"/>
  <c r="Q41" i="52" s="1"/>
  <c r="J41" i="52"/>
  <c r="I41" i="52"/>
  <c r="E41" i="52"/>
  <c r="H41" i="52" s="1"/>
  <c r="B41" i="52"/>
  <c r="P40" i="52"/>
  <c r="S40" i="52" s="1"/>
  <c r="O40" i="52"/>
  <c r="R40" i="52" s="1"/>
  <c r="K40" i="52"/>
  <c r="J40" i="52"/>
  <c r="J39" i="52" s="1"/>
  <c r="I40" i="52"/>
  <c r="E40" i="52"/>
  <c r="B40" i="52"/>
  <c r="H40" i="52" s="1"/>
  <c r="O39" i="52"/>
  <c r="G39" i="52"/>
  <c r="E39" i="52" s="1"/>
  <c r="F39" i="52"/>
  <c r="D39" i="52"/>
  <c r="C39" i="52"/>
  <c r="B39" i="52" s="1"/>
  <c r="U37" i="52"/>
  <c r="T37" i="52"/>
  <c r="S37" i="52"/>
  <c r="R37" i="52"/>
  <c r="Q37" i="52"/>
  <c r="J37" i="52"/>
  <c r="V37" i="52" s="1"/>
  <c r="I37" i="52"/>
  <c r="H37" i="52"/>
  <c r="V36" i="52"/>
  <c r="U36" i="52"/>
  <c r="S36" i="52"/>
  <c r="R36" i="52"/>
  <c r="Q36" i="52"/>
  <c r="J36" i="52"/>
  <c r="I36" i="52"/>
  <c r="H36" i="52"/>
  <c r="T36" i="52" s="1"/>
  <c r="S35" i="52"/>
  <c r="R35" i="52"/>
  <c r="Q35" i="52"/>
  <c r="P23" i="52"/>
  <c r="R23" i="52" s="1"/>
  <c r="N23" i="52"/>
  <c r="J23" i="52"/>
  <c r="H23" i="52"/>
  <c r="L23" i="52" s="1"/>
  <c r="C23" i="52"/>
  <c r="P22" i="52"/>
  <c r="N22" i="52"/>
  <c r="R22" i="52" s="1"/>
  <c r="L22" i="52"/>
  <c r="F22" i="52" s="1"/>
  <c r="J22" i="52"/>
  <c r="H22" i="52"/>
  <c r="C22" i="52"/>
  <c r="P21" i="52"/>
  <c r="R21" i="52" s="1"/>
  <c r="N21" i="52"/>
  <c r="J21" i="52"/>
  <c r="H21" i="52"/>
  <c r="L21" i="52" s="1"/>
  <c r="C21" i="52"/>
  <c r="P20" i="52"/>
  <c r="N20" i="52"/>
  <c r="R20" i="52" s="1"/>
  <c r="L20" i="52"/>
  <c r="F20" i="52" s="1"/>
  <c r="J20" i="52"/>
  <c r="H20" i="52"/>
  <c r="C20" i="52"/>
  <c r="P19" i="52"/>
  <c r="R19" i="52" s="1"/>
  <c r="N19" i="52"/>
  <c r="J19" i="52"/>
  <c r="H19" i="52"/>
  <c r="L19" i="52" s="1"/>
  <c r="C19" i="52"/>
  <c r="P18" i="52"/>
  <c r="N18" i="52"/>
  <c r="R18" i="52" s="1"/>
  <c r="L18" i="52"/>
  <c r="J18" i="52"/>
  <c r="H18" i="52"/>
  <c r="C18" i="52"/>
  <c r="P17" i="52"/>
  <c r="R17" i="52" s="1"/>
  <c r="N17" i="52"/>
  <c r="J17" i="52"/>
  <c r="H17" i="52"/>
  <c r="L17" i="52" s="1"/>
  <c r="F17" i="52" s="1"/>
  <c r="C17" i="52"/>
  <c r="P16" i="52"/>
  <c r="N16" i="52"/>
  <c r="R16" i="52" s="1"/>
  <c r="L16" i="52"/>
  <c r="F16" i="52" s="1"/>
  <c r="J16" i="52"/>
  <c r="H16" i="52"/>
  <c r="C16" i="52"/>
  <c r="P15" i="52"/>
  <c r="R15" i="52" s="1"/>
  <c r="N15" i="52"/>
  <c r="J15" i="52"/>
  <c r="H15" i="52"/>
  <c r="L15" i="52" s="1"/>
  <c r="C15" i="52"/>
  <c r="P14" i="52"/>
  <c r="N14" i="52"/>
  <c r="R14" i="52" s="1"/>
  <c r="L14" i="52"/>
  <c r="F14" i="52" s="1"/>
  <c r="J14" i="52"/>
  <c r="H14" i="52"/>
  <c r="C14" i="52"/>
  <c r="P13" i="52"/>
  <c r="P11" i="52" s="1"/>
  <c r="N13" i="52"/>
  <c r="J13" i="52"/>
  <c r="H13" i="52"/>
  <c r="H11" i="52" s="1"/>
  <c r="C13" i="52"/>
  <c r="C11" i="52" s="1"/>
  <c r="B13" i="52"/>
  <c r="B14" i="52" s="1"/>
  <c r="B15" i="52" s="1"/>
  <c r="B16" i="52" s="1"/>
  <c r="B17" i="52" s="1"/>
  <c r="B18" i="52" s="1"/>
  <c r="B19" i="52" s="1"/>
  <c r="B20" i="52" s="1"/>
  <c r="B21" i="52" s="1"/>
  <c r="B22" i="52" s="1"/>
  <c r="B23" i="52" s="1"/>
  <c r="B11" i="52" s="1"/>
  <c r="P12" i="52"/>
  <c r="N12" i="52"/>
  <c r="R12" i="52" s="1"/>
  <c r="L12" i="52"/>
  <c r="J12" i="52"/>
  <c r="H12" i="52"/>
  <c r="C12" i="52"/>
  <c r="N11" i="52"/>
  <c r="J11" i="52"/>
  <c r="F15" i="52" l="1"/>
  <c r="T41" i="52"/>
  <c r="H39" i="52"/>
  <c r="T47" i="52"/>
  <c r="T48" i="52"/>
  <c r="V49" i="52"/>
  <c r="T53" i="52"/>
  <c r="F21" i="52"/>
  <c r="R39" i="52"/>
  <c r="U40" i="52"/>
  <c r="Q43" i="52"/>
  <c r="U48" i="52"/>
  <c r="Q54" i="52"/>
  <c r="T54" i="52" s="1"/>
  <c r="F18" i="52"/>
  <c r="F19" i="52"/>
  <c r="T43" i="52"/>
  <c r="T44" i="52"/>
  <c r="V47" i="52"/>
  <c r="N39" i="52"/>
  <c r="D11" i="52"/>
  <c r="F23" i="52"/>
  <c r="Q40" i="52"/>
  <c r="T40" i="52" s="1"/>
  <c r="F12" i="52"/>
  <c r="P39" i="52"/>
  <c r="R13" i="52"/>
  <c r="R11" i="52" s="1"/>
  <c r="L39" i="52"/>
  <c r="K39" i="52" s="1"/>
  <c r="L13" i="52"/>
  <c r="L11" i="52" s="1"/>
  <c r="M39" i="52"/>
  <c r="N40" i="52"/>
  <c r="V40" i="52"/>
  <c r="V39" i="52" s="1"/>
  <c r="S42" i="52"/>
  <c r="V42" i="52" s="1"/>
  <c r="R43" i="52"/>
  <c r="U43" i="52" s="1"/>
  <c r="R47" i="52"/>
  <c r="U47" i="52" s="1"/>
  <c r="N49" i="52"/>
  <c r="Q49" i="52" s="1"/>
  <c r="T49" i="52" s="1"/>
  <c r="K51" i="52"/>
  <c r="Q51" i="52" s="1"/>
  <c r="T51" i="52" s="1"/>
  <c r="N54" i="52"/>
  <c r="S39" i="52" l="1"/>
  <c r="Q39" i="52" s="1"/>
  <c r="F13" i="52"/>
  <c r="F11" i="52"/>
  <c r="G11" i="52" s="1"/>
  <c r="E12" i="52"/>
  <c r="E13" i="52" s="1"/>
  <c r="E14" i="52" s="1"/>
  <c r="E15" i="52" s="1"/>
  <c r="E16" i="52" s="1"/>
  <c r="E17" i="52" s="1"/>
  <c r="E18" i="52" s="1"/>
  <c r="E19" i="52" s="1"/>
  <c r="E20" i="52" s="1"/>
  <c r="U39" i="52"/>
  <c r="T39" i="52" s="1"/>
  <c r="E21" i="52" l="1"/>
  <c r="E22" i="52" s="1"/>
  <c r="E23" i="52" s="1"/>
  <c r="E11" i="52" s="1"/>
  <c r="O11" i="52"/>
  <c r="I11" i="52"/>
  <c r="Q11" i="52"/>
  <c r="K11" i="52"/>
  <c r="S11" i="52"/>
  <c r="M11" i="52"/>
</calcChain>
</file>

<file path=xl/sharedStrings.xml><?xml version="1.0" encoding="utf-8"?>
<sst xmlns="http://schemas.openxmlformats.org/spreadsheetml/2006/main" count="1594" uniqueCount="766">
  <si>
    <t>年次</t>
  </si>
  <si>
    <t>婚姻</t>
  </si>
  <si>
    <t>離婚</t>
  </si>
  <si>
    <t>差</t>
  </si>
  <si>
    <t>実数</t>
  </si>
  <si>
    <t>増減</t>
  </si>
  <si>
    <t>増加率</t>
  </si>
  <si>
    <t>率</t>
  </si>
  <si>
    <t>年次</t>
    <rPh sb="0" eb="2">
      <t>ネンジ</t>
    </rPh>
    <phoneticPr fontId="2"/>
  </si>
  <si>
    <t>総人口</t>
    <rPh sb="0" eb="3">
      <t>ソウジンコウ</t>
    </rPh>
    <phoneticPr fontId="2"/>
  </si>
  <si>
    <t>総面積</t>
    <rPh sb="0" eb="3">
      <t>ソウメンセキ</t>
    </rPh>
    <phoneticPr fontId="2"/>
  </si>
  <si>
    <t>人口集中
地区人口</t>
    <rPh sb="0" eb="2">
      <t>ジンコウ</t>
    </rPh>
    <rPh sb="2" eb="4">
      <t>シュウチュウ</t>
    </rPh>
    <rPh sb="5" eb="7">
      <t>チク</t>
    </rPh>
    <rPh sb="7" eb="9">
      <t>ジンコウ</t>
    </rPh>
    <phoneticPr fontId="2"/>
  </si>
  <si>
    <t>総人口に
対する割合</t>
    <rPh sb="0" eb="6">
      <t>ソウジンコウニタイ</t>
    </rPh>
    <rPh sb="8" eb="10">
      <t>ワリアイ</t>
    </rPh>
    <phoneticPr fontId="2"/>
  </si>
  <si>
    <t>人口集中
地区面積</t>
    <rPh sb="0" eb="2">
      <t>ジンコウ</t>
    </rPh>
    <rPh sb="2" eb="4">
      <t>シュウチュウ</t>
    </rPh>
    <rPh sb="5" eb="7">
      <t>チク</t>
    </rPh>
    <rPh sb="7" eb="9">
      <t>メンセキ</t>
    </rPh>
    <phoneticPr fontId="2"/>
  </si>
  <si>
    <t>総面積に
対する割合</t>
    <rPh sb="0" eb="6">
      <t>ソウメンセキニタイ</t>
    </rPh>
    <rPh sb="8" eb="10">
      <t>ワリアイ</t>
    </rPh>
    <phoneticPr fontId="2"/>
  </si>
  <si>
    <t>昼間人口
①</t>
    <rPh sb="0" eb="2">
      <t>チュウカン</t>
    </rPh>
    <rPh sb="2" eb="4">
      <t>ジンコウ</t>
    </rPh>
    <phoneticPr fontId="2"/>
  </si>
  <si>
    <t>流出人口状況</t>
    <rPh sb="0" eb="2">
      <t>リュウシュツ</t>
    </rPh>
    <rPh sb="2" eb="4">
      <t>ジンコウ</t>
    </rPh>
    <rPh sb="4" eb="6">
      <t>ジョウキョウ</t>
    </rPh>
    <phoneticPr fontId="2"/>
  </si>
  <si>
    <t>35年</t>
  </si>
  <si>
    <t>40年</t>
  </si>
  <si>
    <t>45年</t>
  </si>
  <si>
    <t>50年</t>
  </si>
  <si>
    <t>55年</t>
  </si>
  <si>
    <t>60年</t>
  </si>
  <si>
    <t>61年</t>
  </si>
  <si>
    <t>62年</t>
  </si>
  <si>
    <t>63年</t>
  </si>
  <si>
    <t>3年</t>
  </si>
  <si>
    <t>4年</t>
  </si>
  <si>
    <t>5年</t>
  </si>
  <si>
    <t>6年</t>
  </si>
  <si>
    <t>7年</t>
  </si>
  <si>
    <t>8年</t>
  </si>
  <si>
    <t>9年</t>
  </si>
  <si>
    <t>12年</t>
  </si>
  <si>
    <t>府所町</t>
  </si>
  <si>
    <t>樅山町</t>
  </si>
  <si>
    <t>緑町2丁目</t>
  </si>
  <si>
    <t>府中町</t>
  </si>
  <si>
    <t>塩山町</t>
  </si>
  <si>
    <t>緑町3丁目</t>
  </si>
  <si>
    <t>府所本町</t>
  </si>
  <si>
    <t>奈佐原町</t>
  </si>
  <si>
    <t>泉町</t>
  </si>
  <si>
    <t>西鹿沼町</t>
  </si>
  <si>
    <t>日光奈良部町</t>
  </si>
  <si>
    <t>流通センター</t>
  </si>
  <si>
    <t>睦町</t>
  </si>
  <si>
    <t>日吉町</t>
  </si>
  <si>
    <t>下奈良部町</t>
  </si>
  <si>
    <t>松原1丁目</t>
  </si>
  <si>
    <t>戸張町</t>
  </si>
  <si>
    <t>花岡町</t>
  </si>
  <si>
    <t>上奈良部町</t>
  </si>
  <si>
    <t>松原2丁目</t>
  </si>
  <si>
    <t>坂田山1丁目</t>
  </si>
  <si>
    <t>みなみ町</t>
  </si>
  <si>
    <t>松原3丁目</t>
  </si>
  <si>
    <t>上材木町</t>
  </si>
  <si>
    <t>坂田山2丁目</t>
  </si>
  <si>
    <t>板荷地区</t>
  </si>
  <si>
    <t>松原4丁目</t>
  </si>
  <si>
    <t>天神町</t>
  </si>
  <si>
    <t>坂田山3丁目</t>
  </si>
  <si>
    <t>板荷</t>
  </si>
  <si>
    <t>南摩地区</t>
  </si>
  <si>
    <t>久保町</t>
  </si>
  <si>
    <t>坂田山4丁目</t>
  </si>
  <si>
    <t>西大芦地区</t>
  </si>
  <si>
    <t>佐目町</t>
  </si>
  <si>
    <t>銀座1丁目</t>
  </si>
  <si>
    <t>菊沢地区</t>
  </si>
  <si>
    <t>下大久保</t>
  </si>
  <si>
    <t>油田町</t>
  </si>
  <si>
    <t>銀座2丁目</t>
  </si>
  <si>
    <t>玉田町</t>
  </si>
  <si>
    <t>上大久保</t>
  </si>
  <si>
    <t>下南摩町</t>
  </si>
  <si>
    <t>今宮町</t>
  </si>
  <si>
    <t>見野</t>
  </si>
  <si>
    <t>草久</t>
  </si>
  <si>
    <t>西沢町</t>
  </si>
  <si>
    <t>仲町</t>
  </si>
  <si>
    <t>下遠部</t>
  </si>
  <si>
    <t>加蘇地区</t>
  </si>
  <si>
    <t>上南摩町</t>
  </si>
  <si>
    <t>麻苧町</t>
  </si>
  <si>
    <t>富岡</t>
  </si>
  <si>
    <t>野尻</t>
  </si>
  <si>
    <t>旭が丘</t>
  </si>
  <si>
    <t>石橋町</t>
  </si>
  <si>
    <t>武子</t>
  </si>
  <si>
    <t>加園</t>
  </si>
  <si>
    <t>南押原地区</t>
  </si>
  <si>
    <t>下材木町</t>
  </si>
  <si>
    <t>下武子町</t>
  </si>
  <si>
    <t>下久我</t>
  </si>
  <si>
    <t>楡木町</t>
  </si>
  <si>
    <t>寺町</t>
  </si>
  <si>
    <t>古賀志町</t>
  </si>
  <si>
    <t>上久我</t>
  </si>
  <si>
    <t>磯町</t>
  </si>
  <si>
    <t>蓬莱町</t>
  </si>
  <si>
    <t>高谷</t>
  </si>
  <si>
    <t>北犬飼地区</t>
  </si>
  <si>
    <t>野沢町</t>
  </si>
  <si>
    <t>三幸町</t>
  </si>
  <si>
    <t>仁神堂町</t>
  </si>
  <si>
    <t>上石川</t>
  </si>
  <si>
    <t>亀和田町</t>
  </si>
  <si>
    <t>鳥居跡町</t>
  </si>
  <si>
    <t>栃窪</t>
  </si>
  <si>
    <t>北赤塚町</t>
  </si>
  <si>
    <t>万町</t>
  </si>
  <si>
    <t>千渡</t>
  </si>
  <si>
    <t>白桑田</t>
  </si>
  <si>
    <t>藤江町</t>
  </si>
  <si>
    <t>文化橋町</t>
  </si>
  <si>
    <t>東大芦地区</t>
  </si>
  <si>
    <t>深津</t>
  </si>
  <si>
    <t>南上野町</t>
  </si>
  <si>
    <t>朝日町</t>
  </si>
  <si>
    <t>酒野谷</t>
  </si>
  <si>
    <t>下石川</t>
  </si>
  <si>
    <t>大和田町</t>
  </si>
  <si>
    <t>上田町</t>
  </si>
  <si>
    <t>下日向</t>
  </si>
  <si>
    <t>池ノ森</t>
  </si>
  <si>
    <t>末広町</t>
  </si>
  <si>
    <t>上日向</t>
  </si>
  <si>
    <t>さつき町</t>
  </si>
  <si>
    <t>東末広町</t>
  </si>
  <si>
    <t>深岩</t>
  </si>
  <si>
    <t>晃望台</t>
  </si>
  <si>
    <t>中田町</t>
  </si>
  <si>
    <t>笹原田</t>
  </si>
  <si>
    <t>東町1丁目</t>
  </si>
  <si>
    <t>下横町</t>
  </si>
  <si>
    <t>下沢</t>
  </si>
  <si>
    <t>東町2丁目</t>
  </si>
  <si>
    <t>下田町1丁目</t>
  </si>
  <si>
    <t>引田</t>
  </si>
  <si>
    <t>東町3丁目</t>
  </si>
  <si>
    <t>下田町2丁目</t>
  </si>
  <si>
    <t>北押原地区</t>
  </si>
  <si>
    <t>幸町1丁目</t>
  </si>
  <si>
    <t>貝島町</t>
  </si>
  <si>
    <t>村井町</t>
  </si>
  <si>
    <t>幸町2丁目</t>
  </si>
  <si>
    <t>上野町</t>
  </si>
  <si>
    <t>上殿町</t>
  </si>
  <si>
    <t>緑町1丁目</t>
  </si>
  <si>
    <t>総数</t>
    <rPh sb="0" eb="2">
      <t>ソウスウ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</si>
  <si>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</si>
  <si>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</si>
  <si>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</si>
  <si>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</si>
  <si>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</si>
  <si>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</si>
  <si>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</si>
  <si>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</si>
  <si>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</si>
  <si>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（各年10月1日現在）</t>
    <rPh sb="1" eb="2">
      <t>カク</t>
    </rPh>
    <rPh sb="2" eb="6">
      <t>ネン１０ガツ</t>
    </rPh>
    <rPh sb="6" eb="8">
      <t>１ニチ</t>
    </rPh>
    <rPh sb="8" eb="10">
      <t>ゲンザイ</t>
    </rPh>
    <phoneticPr fontId="2"/>
  </si>
  <si>
    <t>千手町</t>
  </si>
  <si>
    <t>第2次産業</t>
  </si>
  <si>
    <t>第3次産業</t>
  </si>
  <si>
    <t>年齢</t>
  </si>
  <si>
    <t>総数</t>
  </si>
  <si>
    <t>男</t>
  </si>
  <si>
    <t>女</t>
  </si>
  <si>
    <t>60～64歳</t>
  </si>
  <si>
    <t>平均年齢</t>
  </si>
  <si>
    <t>性比</t>
  </si>
  <si>
    <t>30～34歳</t>
  </si>
  <si>
    <t>産業別</t>
  </si>
  <si>
    <t>雇用者</t>
  </si>
  <si>
    <t>役員</t>
  </si>
  <si>
    <t>家族
従業者</t>
  </si>
  <si>
    <t>家庭
内職者</t>
  </si>
  <si>
    <t>-</t>
  </si>
  <si>
    <t>他県</t>
  </si>
  <si>
    <t>就業者</t>
  </si>
  <si>
    <t>通学者</t>
  </si>
  <si>
    <t>鹿沼地区</t>
  </si>
  <si>
    <t>男</t>
    <rPh sb="0" eb="1">
      <t>オトコ</t>
    </rPh>
    <phoneticPr fontId="2"/>
  </si>
  <si>
    <t>女</t>
    <rPh sb="0" eb="1">
      <t>オンナ</t>
    </rPh>
    <phoneticPr fontId="2"/>
  </si>
  <si>
    <t>15年</t>
    <rPh sb="2" eb="3">
      <t>ネン</t>
    </rPh>
    <phoneticPr fontId="2"/>
  </si>
  <si>
    <t>2-2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</si>
  <si>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（単位：戸・人）</t>
    <rPh sb="4" eb="5">
      <t>ト</t>
    </rPh>
    <rPh sb="6" eb="7">
      <t>ヒト</t>
    </rPh>
    <phoneticPr fontId="5"/>
  </si>
  <si>
    <t>町別</t>
    <rPh sb="0" eb="1">
      <t>マチ</t>
    </rPh>
    <rPh sb="1" eb="2">
      <t>ベツ</t>
    </rPh>
    <phoneticPr fontId="5"/>
  </si>
  <si>
    <t>面     積
(ｋ㎡）</t>
    <rPh sb="0" eb="7">
      <t>メンセキ</t>
    </rPh>
    <phoneticPr fontId="5"/>
  </si>
  <si>
    <t>人口</t>
    <rPh sb="0" eb="2">
      <t>ジンコウ</t>
    </rPh>
    <phoneticPr fontId="5"/>
  </si>
  <si>
    <t>世帯密度
（世帯／ｋ㎡）</t>
    <rPh sb="0" eb="2">
      <t>セタイ</t>
    </rPh>
    <rPh sb="2" eb="4">
      <t>ミツド</t>
    </rPh>
    <rPh sb="5" eb="9">
      <t>（セタイ／</t>
    </rPh>
    <phoneticPr fontId="5"/>
  </si>
  <si>
    <t>人口密度
（人／ｋ㎡）</t>
    <rPh sb="0" eb="2">
      <t>ジンコウ</t>
    </rPh>
    <rPh sb="2" eb="4">
      <t>ミツド</t>
    </rPh>
    <rPh sb="5" eb="8">
      <t>（ヒト／</t>
    </rPh>
    <phoneticPr fontId="5"/>
  </si>
  <si>
    <t>御成橋町1丁目</t>
    <rPh sb="3" eb="4">
      <t>マチ</t>
    </rPh>
    <phoneticPr fontId="5"/>
  </si>
  <si>
    <t>御成橋町2丁目</t>
    <rPh sb="3" eb="4">
      <t>マチ</t>
    </rPh>
    <phoneticPr fontId="5"/>
  </si>
  <si>
    <t>西茂呂1丁目</t>
    <rPh sb="0" eb="3">
      <t>ニシモロ</t>
    </rPh>
    <rPh sb="3" eb="6">
      <t>１チョウメ</t>
    </rPh>
    <phoneticPr fontId="5"/>
  </si>
  <si>
    <t>西茂呂2丁目</t>
    <rPh sb="0" eb="3">
      <t>ニシモロ</t>
    </rPh>
    <rPh sb="3" eb="6">
      <t>２チョウメ</t>
    </rPh>
    <phoneticPr fontId="5"/>
  </si>
  <si>
    <t>西茂呂3丁目</t>
    <rPh sb="0" eb="3">
      <t>ニシモロ</t>
    </rPh>
    <rPh sb="3" eb="6">
      <t>３チョウメ</t>
    </rPh>
    <phoneticPr fontId="5"/>
  </si>
  <si>
    <t>西茂呂4丁目</t>
    <rPh sb="0" eb="3">
      <t>ニシモロ</t>
    </rPh>
    <rPh sb="3" eb="6">
      <t>４チョウメ</t>
    </rPh>
    <phoneticPr fontId="5"/>
  </si>
  <si>
    <t>栄町1丁目</t>
    <rPh sb="0" eb="2">
      <t>サカエチョウ</t>
    </rPh>
    <rPh sb="2" eb="5">
      <t>１チョウメ</t>
    </rPh>
    <phoneticPr fontId="5"/>
  </si>
  <si>
    <t>栄町２丁目</t>
    <rPh sb="0" eb="2">
      <t>サカエチョウ</t>
    </rPh>
    <rPh sb="3" eb="5">
      <t>１チョウメ</t>
    </rPh>
    <phoneticPr fontId="5"/>
  </si>
  <si>
    <t>栄町3丁目</t>
    <rPh sb="0" eb="2">
      <t>サカエチョウ</t>
    </rPh>
    <rPh sb="2" eb="5">
      <t>３チョウメ</t>
    </rPh>
    <phoneticPr fontId="5"/>
  </si>
  <si>
    <t>茂呂</t>
    <rPh sb="0" eb="2">
      <t>モロ</t>
    </rPh>
    <phoneticPr fontId="5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</si>
  <si>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</si>
  <si>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16年</t>
    <rPh sb="2" eb="3">
      <t>ネン</t>
    </rPh>
    <phoneticPr fontId="2"/>
  </si>
  <si>
    <t>（単位：世帯・人・‰・件）</t>
    <rPh sb="1" eb="3">
      <t>タンイ</t>
    </rPh>
    <rPh sb="4" eb="6">
      <t>セタイ</t>
    </rPh>
    <rPh sb="7" eb="8">
      <t>ニン</t>
    </rPh>
    <rPh sb="11" eb="12">
      <t>ケン</t>
    </rPh>
    <phoneticPr fontId="2"/>
  </si>
  <si>
    <t>（各年12月1日現在）</t>
    <rPh sb="1" eb="2">
      <t>カク</t>
    </rPh>
    <rPh sb="2" eb="6">
      <t>ネン１２ガツ</t>
    </rPh>
    <rPh sb="6" eb="8">
      <t>１ニチ</t>
    </rPh>
    <rPh sb="8" eb="10">
      <t>ゲンザイ</t>
    </rPh>
    <phoneticPr fontId="2"/>
  </si>
  <si>
    <t>地区別</t>
    <rPh sb="0" eb="2">
      <t>チク</t>
    </rPh>
    <rPh sb="2" eb="3">
      <t>ベツ</t>
    </rPh>
    <phoneticPr fontId="2"/>
  </si>
  <si>
    <t>社会動態</t>
    <rPh sb="0" eb="2">
      <t>シャカイ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</si>
  <si>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</si>
  <si>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</si>
  <si>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自然増減</t>
    <rPh sb="0" eb="2">
      <t>シゼン</t>
    </rPh>
    <rPh sb="2" eb="4">
      <t>ゾウゲン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</si>
  <si>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</si>
  <si>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</si>
  <si>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社会増減</t>
    <rPh sb="0" eb="2">
      <t>シャカイ</t>
    </rPh>
    <rPh sb="2" eb="4">
      <t>ゾウゲン</t>
    </rPh>
    <phoneticPr fontId="2"/>
  </si>
  <si>
    <t>菊   沢</t>
    <rPh sb="0" eb="5">
      <t>キクサワ</t>
    </rPh>
    <phoneticPr fontId="2"/>
  </si>
  <si>
    <t>東大芦</t>
    <rPh sb="0" eb="3">
      <t>ヒガシオオアシ</t>
    </rPh>
    <phoneticPr fontId="2"/>
  </si>
  <si>
    <t>北押原</t>
    <rPh sb="0" eb="1">
      <t>キタ</t>
    </rPh>
    <rPh sb="1" eb="3">
      <t>オシハラ</t>
    </rPh>
    <phoneticPr fontId="2"/>
  </si>
  <si>
    <t>板   荷</t>
    <rPh sb="0" eb="5">
      <t>イタガ</t>
    </rPh>
    <phoneticPr fontId="2"/>
  </si>
  <si>
    <t>西大芦</t>
    <rPh sb="0" eb="3">
      <t>ニシオオアシ</t>
    </rPh>
    <phoneticPr fontId="2"/>
  </si>
  <si>
    <t>加   蘇</t>
    <rPh sb="0" eb="1">
      <t>カ</t>
    </rPh>
    <rPh sb="4" eb="5">
      <t>ソ</t>
    </rPh>
    <phoneticPr fontId="2"/>
  </si>
  <si>
    <t>北犬飼</t>
    <rPh sb="0" eb="1">
      <t>キタ</t>
    </rPh>
    <rPh sb="1" eb="3">
      <t>イヌカイ</t>
    </rPh>
    <phoneticPr fontId="2"/>
  </si>
  <si>
    <t>南   摩</t>
    <rPh sb="0" eb="5">
      <t>ナンマ</t>
    </rPh>
    <phoneticPr fontId="2"/>
  </si>
  <si>
    <t>南押原</t>
    <rPh sb="0" eb="1">
      <t>ミナミ</t>
    </rPh>
    <rPh sb="1" eb="3">
      <t>オシハラ</t>
    </rPh>
    <phoneticPr fontId="2"/>
  </si>
  <si>
    <t>町別</t>
    <rPh sb="0" eb="1">
      <t>マチ</t>
    </rPh>
    <rPh sb="1" eb="2">
      <t>ベツ</t>
    </rPh>
    <phoneticPr fontId="2"/>
  </si>
  <si>
    <t>増減</t>
    <rPh sb="0" eb="2">
      <t>ゾウゲン</t>
    </rPh>
    <phoneticPr fontId="2"/>
  </si>
  <si>
    <t>増加率</t>
    <rPh sb="0" eb="2">
      <t>ゾウカ</t>
    </rPh>
    <rPh sb="2" eb="3">
      <t>リツ</t>
    </rPh>
    <phoneticPr fontId="2"/>
  </si>
  <si>
    <t>寄与率</t>
    <rPh sb="0" eb="2">
      <t>キヨ</t>
    </rPh>
    <rPh sb="2" eb="3">
      <t>リツ</t>
    </rPh>
    <phoneticPr fontId="2"/>
  </si>
  <si>
    <t>御成橋町1丁目</t>
    <rPh sb="3" eb="4">
      <t>マチ</t>
    </rPh>
    <phoneticPr fontId="2"/>
  </si>
  <si>
    <t>御成橋町2丁目</t>
    <rPh sb="3" eb="4">
      <t>マチ</t>
    </rPh>
    <phoneticPr fontId="2"/>
  </si>
  <si>
    <t>加蘇地区</t>
    <rPh sb="0" eb="1">
      <t>カ</t>
    </rPh>
    <rPh sb="1" eb="2">
      <t>ソ</t>
    </rPh>
    <rPh sb="2" eb="4">
      <t>チク</t>
    </rPh>
    <phoneticPr fontId="2"/>
  </si>
  <si>
    <t>大和田町</t>
    <rPh sb="0" eb="3">
      <t>オオワダ</t>
    </rPh>
    <rPh sb="3" eb="4">
      <t>マチ</t>
    </rPh>
    <phoneticPr fontId="2"/>
  </si>
  <si>
    <t>南押原地区</t>
    <rPh sb="0" eb="1">
      <t>ミナミ</t>
    </rPh>
    <rPh sb="1" eb="3">
      <t>オシハラ</t>
    </rPh>
    <rPh sb="3" eb="5">
      <t>チク</t>
    </rPh>
    <phoneticPr fontId="2"/>
  </si>
  <si>
    <t>菊沢地区</t>
    <rPh sb="0" eb="1">
      <t>キク</t>
    </rPh>
    <rPh sb="1" eb="2">
      <t>サワ</t>
    </rPh>
    <rPh sb="2" eb="4">
      <t>チク</t>
    </rPh>
    <phoneticPr fontId="2"/>
  </si>
  <si>
    <t>東大芦地区</t>
    <rPh sb="0" eb="3">
      <t>ヒガシオオアシ</t>
    </rPh>
    <rPh sb="3" eb="5">
      <t>チク</t>
    </rPh>
    <phoneticPr fontId="2"/>
  </si>
  <si>
    <t>西茂呂1丁目</t>
    <rPh sb="0" eb="3">
      <t>ニシモロ</t>
    </rPh>
    <rPh sb="3" eb="6">
      <t>１チョウメ</t>
    </rPh>
    <phoneticPr fontId="2"/>
  </si>
  <si>
    <t>西茂呂２丁目</t>
    <rPh sb="0" eb="3">
      <t>ニシモロ</t>
    </rPh>
    <rPh sb="4" eb="6">
      <t>１チョウメ</t>
    </rPh>
    <phoneticPr fontId="2"/>
  </si>
  <si>
    <t>西茂呂３丁目</t>
    <rPh sb="0" eb="3">
      <t>ニシモロ</t>
    </rPh>
    <rPh sb="4" eb="6">
      <t>チョウメ</t>
    </rPh>
    <phoneticPr fontId="2"/>
  </si>
  <si>
    <t>西茂呂4丁目</t>
    <rPh sb="0" eb="3">
      <t>ニシモロ</t>
    </rPh>
    <rPh sb="3" eb="6">
      <t>４チョウメ</t>
    </rPh>
    <phoneticPr fontId="2"/>
  </si>
  <si>
    <t>栄町1丁目</t>
    <rPh sb="0" eb="2">
      <t>サカエチョウ</t>
    </rPh>
    <rPh sb="2" eb="5">
      <t>１チョウメ</t>
    </rPh>
    <phoneticPr fontId="2"/>
  </si>
  <si>
    <t>栄町２丁目</t>
    <rPh sb="0" eb="2">
      <t>サカエチョウ</t>
    </rPh>
    <rPh sb="3" eb="5">
      <t>１チョウメ</t>
    </rPh>
    <phoneticPr fontId="2"/>
  </si>
  <si>
    <t>栄町3丁目</t>
    <rPh sb="0" eb="2">
      <t>サカエチョウ</t>
    </rPh>
    <rPh sb="2" eb="5">
      <t>３チョウメ</t>
    </rPh>
    <phoneticPr fontId="2"/>
  </si>
  <si>
    <t>北押原地区</t>
    <rPh sb="0" eb="1">
      <t>キタ</t>
    </rPh>
    <rPh sb="1" eb="3">
      <t>オシハラ</t>
    </rPh>
    <rPh sb="3" eb="5">
      <t>チク</t>
    </rPh>
    <phoneticPr fontId="2"/>
  </si>
  <si>
    <t>北犬飼地区</t>
    <rPh sb="0" eb="3">
      <t>キタイヌカイ</t>
    </rPh>
    <rPh sb="3" eb="5">
      <t>チク</t>
    </rPh>
    <phoneticPr fontId="2"/>
  </si>
  <si>
    <t>板荷地区</t>
    <rPh sb="0" eb="2">
      <t>イタガ</t>
    </rPh>
    <rPh sb="2" eb="4">
      <t>チク</t>
    </rPh>
    <phoneticPr fontId="2"/>
  </si>
  <si>
    <t>西大芦地区</t>
    <rPh sb="0" eb="3">
      <t>ニシオオアシ</t>
    </rPh>
    <rPh sb="3" eb="5">
      <t>チク</t>
    </rPh>
    <phoneticPr fontId="2"/>
  </si>
  <si>
    <t>南摩地区</t>
    <rPh sb="0" eb="2">
      <t>ナンマ</t>
    </rPh>
    <rPh sb="2" eb="4">
      <t>チク</t>
    </rPh>
    <phoneticPr fontId="2"/>
  </si>
  <si>
    <t>年齢不詳</t>
    <rPh sb="0" eb="2">
      <t>ネンレイ</t>
    </rPh>
    <rPh sb="2" eb="4">
      <t>フショウ</t>
    </rPh>
    <phoneticPr fontId="2"/>
  </si>
  <si>
    <t>粟野</t>
    <rPh sb="0" eb="2">
      <t>アワノ</t>
    </rPh>
    <phoneticPr fontId="2"/>
  </si>
  <si>
    <t>粟野地区</t>
    <rPh sb="0" eb="2">
      <t>アワノ</t>
    </rPh>
    <rPh sb="2" eb="4">
      <t>チク</t>
    </rPh>
    <phoneticPr fontId="2"/>
  </si>
  <si>
    <t>平成17年</t>
    <rPh sb="0" eb="2">
      <t>ヘイセイ</t>
    </rPh>
    <rPh sb="4" eb="5">
      <t>ネン</t>
    </rPh>
    <phoneticPr fontId="2"/>
  </si>
  <si>
    <t>17年</t>
    <rPh sb="2" eb="3">
      <t>ネン</t>
    </rPh>
    <phoneticPr fontId="2"/>
  </si>
  <si>
    <t>粟野地区</t>
    <rPh sb="0" eb="2">
      <t>アワノ</t>
    </rPh>
    <rPh sb="2" eb="4">
      <t>チク</t>
    </rPh>
    <phoneticPr fontId="5"/>
  </si>
  <si>
    <t>粕尾地区</t>
    <rPh sb="0" eb="1">
      <t>カス</t>
    </rPh>
    <rPh sb="1" eb="2">
      <t>オ</t>
    </rPh>
    <rPh sb="2" eb="4">
      <t>チク</t>
    </rPh>
    <phoneticPr fontId="5"/>
  </si>
  <si>
    <t>口粟野</t>
    <rPh sb="0" eb="1">
      <t>クチ</t>
    </rPh>
    <rPh sb="1" eb="3">
      <t>アワノ</t>
    </rPh>
    <phoneticPr fontId="5"/>
  </si>
  <si>
    <t>中粟野</t>
    <rPh sb="0" eb="1">
      <t>ナカ</t>
    </rPh>
    <rPh sb="1" eb="3">
      <t>アワノ</t>
    </rPh>
    <phoneticPr fontId="5"/>
  </si>
  <si>
    <t>入粟野</t>
    <rPh sb="0" eb="1">
      <t>イ</t>
    </rPh>
    <rPh sb="1" eb="3">
      <t>アワノ</t>
    </rPh>
    <phoneticPr fontId="5"/>
  </si>
  <si>
    <t>中粕尾</t>
    <rPh sb="0" eb="1">
      <t>ナカ</t>
    </rPh>
    <rPh sb="1" eb="2">
      <t>カス</t>
    </rPh>
    <rPh sb="2" eb="3">
      <t>オ</t>
    </rPh>
    <phoneticPr fontId="5"/>
  </si>
  <si>
    <t>上粕尾</t>
    <rPh sb="0" eb="1">
      <t>カミ</t>
    </rPh>
    <rPh sb="1" eb="2">
      <t>カス</t>
    </rPh>
    <rPh sb="2" eb="3">
      <t>オ</t>
    </rPh>
    <phoneticPr fontId="5"/>
  </si>
  <si>
    <t>下永野</t>
    <rPh sb="0" eb="1">
      <t>シモ</t>
    </rPh>
    <rPh sb="1" eb="3">
      <t>ナガノ</t>
    </rPh>
    <phoneticPr fontId="5"/>
  </si>
  <si>
    <t>上永野</t>
    <rPh sb="0" eb="1">
      <t>カミ</t>
    </rPh>
    <rPh sb="1" eb="3">
      <t>ナガノ</t>
    </rPh>
    <phoneticPr fontId="5"/>
  </si>
  <si>
    <t>久野</t>
    <rPh sb="0" eb="2">
      <t>クノ</t>
    </rPh>
    <phoneticPr fontId="5"/>
  </si>
  <si>
    <t>北半田</t>
    <rPh sb="0" eb="1">
      <t>キタ</t>
    </rPh>
    <rPh sb="1" eb="3">
      <t>ハンダ</t>
    </rPh>
    <phoneticPr fontId="5"/>
  </si>
  <si>
    <t>下粕尾</t>
    <rPh sb="0" eb="1">
      <t>シモ</t>
    </rPh>
    <rPh sb="1" eb="2">
      <t>カス</t>
    </rPh>
    <rPh sb="2" eb="3">
      <t>オ</t>
    </rPh>
    <phoneticPr fontId="5"/>
  </si>
  <si>
    <t>口粟野</t>
    <rPh sb="0" eb="1">
      <t>クチ</t>
    </rPh>
    <rPh sb="1" eb="3">
      <t>アワノ</t>
    </rPh>
    <phoneticPr fontId="2"/>
  </si>
  <si>
    <t>中粟野</t>
    <rPh sb="0" eb="1">
      <t>ナカ</t>
    </rPh>
    <rPh sb="1" eb="3">
      <t>アワノ</t>
    </rPh>
    <phoneticPr fontId="2"/>
  </si>
  <si>
    <t>入粟野</t>
    <rPh sb="0" eb="1">
      <t>イ</t>
    </rPh>
    <rPh sb="1" eb="3">
      <t>アワノ</t>
    </rPh>
    <phoneticPr fontId="2"/>
  </si>
  <si>
    <t>柏木</t>
    <rPh sb="0" eb="2">
      <t>カシワギ</t>
    </rPh>
    <phoneticPr fontId="2"/>
  </si>
  <si>
    <t>下粕尾</t>
    <rPh sb="0" eb="1">
      <t>シタ</t>
    </rPh>
    <rPh sb="1" eb="2">
      <t>カス</t>
    </rPh>
    <rPh sb="2" eb="3">
      <t>オ</t>
    </rPh>
    <phoneticPr fontId="2"/>
  </si>
  <si>
    <t>中粕尾</t>
    <rPh sb="0" eb="1">
      <t>ナカ</t>
    </rPh>
    <rPh sb="1" eb="2">
      <t>カス</t>
    </rPh>
    <rPh sb="2" eb="3">
      <t>オ</t>
    </rPh>
    <phoneticPr fontId="2"/>
  </si>
  <si>
    <t>上粕尾</t>
    <rPh sb="0" eb="1">
      <t>ウエ</t>
    </rPh>
    <rPh sb="1" eb="2">
      <t>カス</t>
    </rPh>
    <rPh sb="2" eb="3">
      <t>オ</t>
    </rPh>
    <phoneticPr fontId="2"/>
  </si>
  <si>
    <t>下永野</t>
    <rPh sb="0" eb="1">
      <t>シタ</t>
    </rPh>
    <rPh sb="1" eb="3">
      <t>ナガノ</t>
    </rPh>
    <phoneticPr fontId="2"/>
  </si>
  <si>
    <t>上永野</t>
    <rPh sb="0" eb="1">
      <t>ウエ</t>
    </rPh>
    <rPh sb="1" eb="3">
      <t>ナガノ</t>
    </rPh>
    <phoneticPr fontId="2"/>
  </si>
  <si>
    <t>久野</t>
    <rPh sb="0" eb="2">
      <t>クノ</t>
    </rPh>
    <phoneticPr fontId="2"/>
  </si>
  <si>
    <t>深程</t>
    <rPh sb="0" eb="1">
      <t>フカ</t>
    </rPh>
    <rPh sb="1" eb="2">
      <t>テイ</t>
    </rPh>
    <phoneticPr fontId="2"/>
  </si>
  <si>
    <t>北半田</t>
    <rPh sb="0" eb="1">
      <t>キタ</t>
    </rPh>
    <rPh sb="1" eb="3">
      <t>ハンダ</t>
    </rPh>
    <phoneticPr fontId="2"/>
  </si>
  <si>
    <t>合　計</t>
    <rPh sb="0" eb="1">
      <t>ゴウ</t>
    </rPh>
    <rPh sb="2" eb="3">
      <t>ケイ</t>
    </rPh>
    <phoneticPr fontId="2"/>
  </si>
  <si>
    <t>大正9年</t>
    <rPh sb="0" eb="4">
      <t>タイショウ９ネン</t>
    </rPh>
    <phoneticPr fontId="2"/>
  </si>
  <si>
    <t>14年</t>
    <rPh sb="0" eb="3">
      <t>１４ネン</t>
    </rPh>
    <phoneticPr fontId="2"/>
  </si>
  <si>
    <t>昭和5年</t>
    <rPh sb="0" eb="4">
      <t>ショウワ５ネン</t>
    </rPh>
    <phoneticPr fontId="2"/>
  </si>
  <si>
    <t>10年</t>
    <rPh sb="0" eb="3">
      <t>１０ネン</t>
    </rPh>
    <phoneticPr fontId="2"/>
  </si>
  <si>
    <t>15年</t>
    <rPh sb="0" eb="3">
      <t>１５ネン</t>
    </rPh>
    <phoneticPr fontId="2"/>
  </si>
  <si>
    <t>22年</t>
    <rPh sb="0" eb="3">
      <t>２２ネン</t>
    </rPh>
    <phoneticPr fontId="2"/>
  </si>
  <si>
    <t>25年</t>
    <rPh sb="0" eb="3">
      <t>２５ネン</t>
    </rPh>
    <phoneticPr fontId="2"/>
  </si>
  <si>
    <t>30年</t>
    <rPh sb="0" eb="3">
      <t>３０ネン</t>
    </rPh>
    <phoneticPr fontId="2"/>
  </si>
  <si>
    <t>平成元年</t>
    <rPh sb="0" eb="2">
      <t>ヘイセイ</t>
    </rPh>
    <rPh sb="2" eb="4">
      <t>ガンネン</t>
    </rPh>
    <phoneticPr fontId="2"/>
  </si>
  <si>
    <t>2年</t>
    <rPh sb="0" eb="2">
      <t>２ネン</t>
    </rPh>
    <phoneticPr fontId="2"/>
  </si>
  <si>
    <t>10年</t>
    <rPh sb="0" eb="3">
      <t>２ネン</t>
    </rPh>
    <phoneticPr fontId="2"/>
  </si>
  <si>
    <t>11年</t>
    <rPh sb="0" eb="3">
      <t>２ネン</t>
    </rPh>
    <phoneticPr fontId="2"/>
  </si>
  <si>
    <t>14年</t>
    <rPh sb="2" eb="3">
      <t>ネン</t>
    </rPh>
    <phoneticPr fontId="2"/>
  </si>
  <si>
    <t>東部台地区</t>
    <rPh sb="0" eb="3">
      <t>トウブダイ</t>
    </rPh>
    <rPh sb="3" eb="5">
      <t>チク</t>
    </rPh>
    <phoneticPr fontId="5"/>
  </si>
  <si>
    <t>深程</t>
    <rPh sb="0" eb="1">
      <t>フカ</t>
    </rPh>
    <rPh sb="1" eb="2">
      <t>テイ</t>
    </rPh>
    <phoneticPr fontId="5"/>
  </si>
  <si>
    <t>総計</t>
    <rPh sb="0" eb="2">
      <t>ソウケイ</t>
    </rPh>
    <phoneticPr fontId="5"/>
  </si>
  <si>
    <t>板荷</t>
    <rPh sb="0" eb="1">
      <t>イタ</t>
    </rPh>
    <rPh sb="1" eb="2">
      <t>ニ</t>
    </rPh>
    <phoneticPr fontId="2"/>
  </si>
  <si>
    <t>東部台地区</t>
    <rPh sb="0" eb="3">
      <t>トウブダイ</t>
    </rPh>
    <rPh sb="3" eb="5">
      <t>チク</t>
    </rPh>
    <phoneticPr fontId="2"/>
  </si>
  <si>
    <t>粕尾地区</t>
    <rPh sb="0" eb="1">
      <t>カス</t>
    </rPh>
    <rPh sb="1" eb="2">
      <t>オ</t>
    </rPh>
    <rPh sb="2" eb="4">
      <t>チク</t>
    </rPh>
    <phoneticPr fontId="2"/>
  </si>
  <si>
    <t>永野地区</t>
    <rPh sb="0" eb="2">
      <t>ナガノ</t>
    </rPh>
    <rPh sb="2" eb="4">
      <t>チク</t>
    </rPh>
    <phoneticPr fontId="2"/>
  </si>
  <si>
    <t>清洲地区</t>
    <rPh sb="0" eb="2">
      <t>キヨス</t>
    </rPh>
    <rPh sb="2" eb="4">
      <t>チク</t>
    </rPh>
    <phoneticPr fontId="2"/>
  </si>
  <si>
    <t>世帯密度
（世帯／ｋ㎡）</t>
    <rPh sb="0" eb="2">
      <t>セタイ</t>
    </rPh>
    <rPh sb="2" eb="4">
      <t>ミツド</t>
    </rPh>
    <rPh sb="6" eb="8">
      <t>セタイ</t>
    </rPh>
    <phoneticPr fontId="2"/>
  </si>
  <si>
    <t>人口密度
（人／ｋ㎡）</t>
    <rPh sb="0" eb="2">
      <t>ジンコウ</t>
    </rPh>
    <rPh sb="2" eb="4">
      <t>ミツド</t>
    </rPh>
    <rPh sb="6" eb="7">
      <t>ヒト</t>
    </rPh>
    <phoneticPr fontId="2"/>
  </si>
  <si>
    <t>人口増加率
（％）</t>
    <rPh sb="0" eb="2">
      <t>ジンコウ</t>
    </rPh>
    <rPh sb="2" eb="4">
      <t>ゾウカ</t>
    </rPh>
    <rPh sb="4" eb="5">
      <t>リツ</t>
    </rPh>
    <phoneticPr fontId="2"/>
  </si>
  <si>
    <t>1世帯当りの
人口（人）</t>
    <rPh sb="1" eb="3">
      <t>セタイ</t>
    </rPh>
    <rPh sb="3" eb="4">
      <t>アタ</t>
    </rPh>
    <rPh sb="7" eb="9">
      <t>ジンコウ</t>
    </rPh>
    <rPh sb="10" eb="11">
      <t>ニン</t>
    </rPh>
    <phoneticPr fontId="2"/>
  </si>
  <si>
    <t>Ｉ</t>
    <phoneticPr fontId="16"/>
  </si>
  <si>
    <t xml:space="preserve">Ｊ </t>
    <phoneticPr fontId="16"/>
  </si>
  <si>
    <t>Ｋ</t>
    <phoneticPr fontId="16"/>
  </si>
  <si>
    <t>Ｌ</t>
    <phoneticPr fontId="16"/>
  </si>
  <si>
    <t>Ｍ</t>
    <phoneticPr fontId="16"/>
  </si>
  <si>
    <t>Ｎ</t>
    <phoneticPr fontId="16"/>
  </si>
  <si>
    <t>Ｏ</t>
    <phoneticPr fontId="16"/>
  </si>
  <si>
    <t>Ｐ</t>
    <phoneticPr fontId="16"/>
  </si>
  <si>
    <t>Ｑ</t>
    <phoneticPr fontId="16"/>
  </si>
  <si>
    <t>Ｒ</t>
    <phoneticPr fontId="16"/>
  </si>
  <si>
    <t xml:space="preserve">（再掲）    </t>
    <phoneticPr fontId="16"/>
  </si>
  <si>
    <t xml:space="preserve">第1次産業    </t>
    <phoneticPr fontId="16"/>
  </si>
  <si>
    <t xml:space="preserve">第2次産業    </t>
    <phoneticPr fontId="16"/>
  </si>
  <si>
    <t xml:space="preserve">第3次産業    </t>
    <phoneticPr fontId="16"/>
  </si>
  <si>
    <t>雇人のある
業主</t>
    <rPh sb="6" eb="8">
      <t>ギョウシュ</t>
    </rPh>
    <phoneticPr fontId="5"/>
  </si>
  <si>
    <t>柏木</t>
    <rPh sb="0" eb="1">
      <t>カシワ</t>
    </rPh>
    <rPh sb="1" eb="2">
      <t>キ</t>
    </rPh>
    <phoneticPr fontId="5"/>
  </si>
  <si>
    <t>（単位：人、％、k㎡）</t>
    <rPh sb="1" eb="3">
      <t>タンイ</t>
    </rPh>
    <rPh sb="4" eb="5">
      <t>ヒト</t>
    </rPh>
    <phoneticPr fontId="2"/>
  </si>
  <si>
    <t>年少人口</t>
  </si>
  <si>
    <t>100歳以上</t>
  </si>
  <si>
    <t>鹿沼市　　　総数</t>
    <phoneticPr fontId="2"/>
  </si>
  <si>
    <t>　　　　　　　　男</t>
  </si>
  <si>
    <t>　　　　　　　　女</t>
  </si>
  <si>
    <t>鹿沼地区　　総数</t>
  </si>
  <si>
    <t>菊沢地区　　総数</t>
  </si>
  <si>
    <t>東大芦地区　総数</t>
  </si>
  <si>
    <t>北押原地区　総数</t>
  </si>
  <si>
    <t>板荷地区　　総数</t>
  </si>
  <si>
    <t>西大芦地区　総数</t>
  </si>
  <si>
    <t>加蘇地区　　総数</t>
  </si>
  <si>
    <t>北犬飼地区　総数</t>
  </si>
  <si>
    <t>東部台地区　総数</t>
    <rPh sb="0" eb="3">
      <t>トウブダイ</t>
    </rPh>
    <rPh sb="3" eb="5">
      <t>チク</t>
    </rPh>
    <rPh sb="6" eb="8">
      <t>ソウスウ</t>
    </rPh>
    <phoneticPr fontId="2"/>
  </si>
  <si>
    <t>南摩地区　　総数</t>
  </si>
  <si>
    <t>南押原地区　総数</t>
  </si>
  <si>
    <t>粟野地区　総数</t>
    <rPh sb="0" eb="2">
      <t>アワノ</t>
    </rPh>
    <phoneticPr fontId="2"/>
  </si>
  <si>
    <t>粕尾地区　総数</t>
    <rPh sb="0" eb="1">
      <t>カス</t>
    </rPh>
    <rPh sb="1" eb="2">
      <t>オ</t>
    </rPh>
    <phoneticPr fontId="2"/>
  </si>
  <si>
    <t>永野地区　総数</t>
    <rPh sb="0" eb="2">
      <t>ナガノ</t>
    </rPh>
    <phoneticPr fontId="2"/>
  </si>
  <si>
    <t>清洲地区　総数</t>
    <rPh sb="0" eb="2">
      <t>キヨス</t>
    </rPh>
    <phoneticPr fontId="2"/>
  </si>
  <si>
    <t>鹿沼</t>
    <rPh sb="0" eb="2">
      <t>カヌマ</t>
    </rPh>
    <phoneticPr fontId="2"/>
  </si>
  <si>
    <t>板荷地区　　総数</t>
    <rPh sb="0" eb="2">
      <t>イタガ</t>
    </rPh>
    <phoneticPr fontId="2"/>
  </si>
  <si>
    <t>東部台地区</t>
    <rPh sb="0" eb="2">
      <t>トウブ</t>
    </rPh>
    <rPh sb="2" eb="3">
      <t>ダイ</t>
    </rPh>
    <rPh sb="3" eb="5">
      <t>チク</t>
    </rPh>
    <phoneticPr fontId="2"/>
  </si>
  <si>
    <t>南押原地区</t>
    <rPh sb="0" eb="1">
      <t>ミナミ</t>
    </rPh>
    <rPh sb="1" eb="2">
      <t>オ</t>
    </rPh>
    <rPh sb="2" eb="3">
      <t>ハラ</t>
    </rPh>
    <rPh sb="3" eb="5">
      <t>チク</t>
    </rPh>
    <phoneticPr fontId="2"/>
  </si>
  <si>
    <t>清洲地区</t>
    <rPh sb="0" eb="2">
      <t>キヨス</t>
    </rPh>
    <phoneticPr fontId="2"/>
  </si>
  <si>
    <t>総計</t>
    <rPh sb="0" eb="2">
      <t>ソウケイ</t>
    </rPh>
    <phoneticPr fontId="2"/>
  </si>
  <si>
    <t>生産年齢人口</t>
    <rPh sb="4" eb="6">
      <t>ジンコウ</t>
    </rPh>
    <phoneticPr fontId="2"/>
  </si>
  <si>
    <t>老年人口</t>
    <rPh sb="1" eb="2">
      <t>ネン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</si>
  <si>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</si>
  <si>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</si>
  <si>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人　　口</t>
    <rPh sb="0" eb="1">
      <t>ヒト</t>
    </rPh>
    <rPh sb="3" eb="4">
      <t>クチ</t>
    </rPh>
    <phoneticPr fontId="2"/>
  </si>
  <si>
    <t>出生</t>
    <rPh sb="0" eb="1">
      <t>デ</t>
    </rPh>
    <rPh sb="1" eb="2">
      <t>セイ</t>
    </rPh>
    <phoneticPr fontId="2"/>
  </si>
  <si>
    <t>18年</t>
    <rPh sb="2" eb="3">
      <t>ネン</t>
    </rPh>
    <phoneticPr fontId="2"/>
  </si>
  <si>
    <t>　　世　　帯　　数　　の　　推　　移</t>
    <rPh sb="14" eb="18">
      <t>スイイ</t>
    </rPh>
    <phoneticPr fontId="2"/>
  </si>
  <si>
    <t>人口の指数
大正9年＝100</t>
    <rPh sb="0" eb="2">
      <t>ジンコウ</t>
    </rPh>
    <rPh sb="3" eb="5">
      <t>シスウ</t>
    </rPh>
    <rPh sb="6" eb="8">
      <t>タイショウ</t>
    </rPh>
    <rPh sb="9" eb="10">
      <t>ネン</t>
    </rPh>
    <phoneticPr fontId="2"/>
  </si>
  <si>
    <t>※</t>
    <phoneticPr fontId="2"/>
  </si>
  <si>
    <t>人口集中地区人口密度</t>
    <rPh sb="0" eb="2">
      <t>ジンコウ</t>
    </rPh>
    <rPh sb="2" eb="4">
      <t>シュウチュウ</t>
    </rPh>
    <rPh sb="4" eb="6">
      <t>チク</t>
    </rPh>
    <rPh sb="6" eb="8">
      <t>ジンコウ</t>
    </rPh>
    <rPh sb="8" eb="10">
      <t>ミツド</t>
    </rPh>
    <phoneticPr fontId="2"/>
  </si>
  <si>
    <t>雇人のない
業主</t>
    <phoneticPr fontId="5"/>
  </si>
  <si>
    <t>Ａ</t>
    <phoneticPr fontId="16"/>
  </si>
  <si>
    <t>Ｂ</t>
    <phoneticPr fontId="16"/>
  </si>
  <si>
    <t xml:space="preserve">Ｃ </t>
    <phoneticPr fontId="16"/>
  </si>
  <si>
    <t xml:space="preserve">Ｄ </t>
    <phoneticPr fontId="16"/>
  </si>
  <si>
    <t xml:space="preserve">Ｅ </t>
    <phoneticPr fontId="16"/>
  </si>
  <si>
    <t xml:space="preserve">Ｆ </t>
    <phoneticPr fontId="16"/>
  </si>
  <si>
    <t>Ｇ</t>
    <phoneticPr fontId="16"/>
  </si>
  <si>
    <t>Ｈ</t>
    <phoneticPr fontId="16"/>
  </si>
  <si>
    <t>（単位：人）</t>
    <rPh sb="1" eb="3">
      <t>タンイ</t>
    </rPh>
    <rPh sb="4" eb="5">
      <t>ニン</t>
    </rPh>
    <phoneticPr fontId="2"/>
  </si>
  <si>
    <t>流入超過
(△=流出)</t>
    <rPh sb="0" eb="2">
      <t>リュウニュウ</t>
    </rPh>
    <rPh sb="2" eb="4">
      <t>チョウカ</t>
    </rPh>
    <rPh sb="8" eb="10">
      <t>リュウシュツ</t>
    </rPh>
    <phoneticPr fontId="11"/>
  </si>
  <si>
    <t>他市区町村で従業・通学（流出人口）</t>
    <rPh sb="12" eb="14">
      <t>リュウシュツ</t>
    </rPh>
    <rPh sb="14" eb="16">
      <t>ジンコウ</t>
    </rPh>
    <phoneticPr fontId="11"/>
  </si>
  <si>
    <t>他市区町村に常住（流入人口）</t>
    <rPh sb="9" eb="11">
      <t>リュウニュウ</t>
    </rPh>
    <rPh sb="11" eb="13">
      <t>ジンコウ</t>
    </rPh>
    <phoneticPr fontId="11"/>
  </si>
  <si>
    <t>総数</t>
    <rPh sb="0" eb="2">
      <t>ソウスウ</t>
    </rPh>
    <phoneticPr fontId="11"/>
  </si>
  <si>
    <t>宇都宮市</t>
    <phoneticPr fontId="11"/>
  </si>
  <si>
    <t>栃木市</t>
    <phoneticPr fontId="11"/>
  </si>
  <si>
    <t>その他
県内</t>
    <rPh sb="0" eb="3">
      <t>ソノタ</t>
    </rPh>
    <rPh sb="4" eb="6">
      <t>ケンナイ</t>
    </rPh>
    <phoneticPr fontId="11"/>
  </si>
  <si>
    <t>宇都宮市</t>
    <phoneticPr fontId="2"/>
  </si>
  <si>
    <t>その他
県内</t>
    <rPh sb="0" eb="3">
      <t>ソノタ</t>
    </rPh>
    <rPh sb="4" eb="6">
      <t>ケンナイ</t>
    </rPh>
    <phoneticPr fontId="2"/>
  </si>
  <si>
    <t>就業者</t>
    <rPh sb="0" eb="2">
      <t>シュウギョウ</t>
    </rPh>
    <rPh sb="2" eb="3">
      <t>シャ</t>
    </rPh>
    <phoneticPr fontId="2"/>
  </si>
  <si>
    <t>通学者</t>
    <rPh sb="0" eb="3">
      <t>ツウガクシャ</t>
    </rPh>
    <phoneticPr fontId="2"/>
  </si>
  <si>
    <t>-</t>
    <phoneticPr fontId="5"/>
  </si>
  <si>
    <t>鹿沼市（粟野町）に
常住</t>
    <rPh sb="0" eb="3">
      <t>カヌマシ</t>
    </rPh>
    <rPh sb="4" eb="6">
      <t>アワノ</t>
    </rPh>
    <rPh sb="6" eb="7">
      <t>マチ</t>
    </rPh>
    <phoneticPr fontId="11"/>
  </si>
  <si>
    <t>粟   野</t>
    <rPh sb="0" eb="1">
      <t>アワ</t>
    </rPh>
    <rPh sb="4" eb="5">
      <t>ノ</t>
    </rPh>
    <phoneticPr fontId="2"/>
  </si>
  <si>
    <t>粕   尾</t>
    <rPh sb="0" eb="1">
      <t>カス</t>
    </rPh>
    <rPh sb="4" eb="5">
      <t>オ</t>
    </rPh>
    <phoneticPr fontId="2"/>
  </si>
  <si>
    <t>永   野</t>
    <rPh sb="0" eb="1">
      <t>ナガ</t>
    </rPh>
    <rPh sb="4" eb="5">
      <t>ノ</t>
    </rPh>
    <phoneticPr fontId="2"/>
  </si>
  <si>
    <t>清   洲</t>
    <rPh sb="0" eb="1">
      <t>キヨシ</t>
    </rPh>
    <rPh sb="4" eb="5">
      <t>シュウ</t>
    </rPh>
    <phoneticPr fontId="2"/>
  </si>
  <si>
    <t>区分</t>
    <rPh sb="0" eb="2">
      <t>クブン</t>
    </rPh>
    <phoneticPr fontId="2"/>
  </si>
  <si>
    <t>平成12年</t>
    <rPh sb="0" eb="5">
      <t>ヘイセイ７ネン</t>
    </rPh>
    <phoneticPr fontId="2"/>
  </si>
  <si>
    <t>市</t>
    <rPh sb="0" eb="1">
      <t>シ</t>
    </rPh>
    <phoneticPr fontId="2"/>
  </si>
  <si>
    <t>県</t>
    <rPh sb="0" eb="1">
      <t>ケン</t>
    </rPh>
    <phoneticPr fontId="2"/>
  </si>
  <si>
    <t>国</t>
    <rPh sb="0" eb="1">
      <t>クニ</t>
    </rPh>
    <phoneticPr fontId="2"/>
  </si>
  <si>
    <t>人口増加率（対前回％）</t>
    <rPh sb="0" eb="2">
      <t>ジンコウ</t>
    </rPh>
    <rPh sb="2" eb="4">
      <t>ゾウカ</t>
    </rPh>
    <rPh sb="4" eb="5">
      <t>リツ</t>
    </rPh>
    <rPh sb="6" eb="7">
      <t>タイ</t>
    </rPh>
    <rPh sb="7" eb="9">
      <t>ゼンカイ</t>
    </rPh>
    <phoneticPr fontId="2"/>
  </si>
  <si>
    <t>年齢構成指数</t>
    <rPh sb="0" eb="2">
      <t>ネンレイ</t>
    </rPh>
    <rPh sb="2" eb="4">
      <t>コウセイ</t>
    </rPh>
    <rPh sb="4" eb="6">
      <t>シスウ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</si>
  <si>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</si>
  <si>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</si>
  <si>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</si>
  <si>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</si>
  <si>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産業3区分割合（％）</t>
    <rPh sb="0" eb="2">
      <t>サンギョウ</t>
    </rPh>
    <rPh sb="2" eb="5">
      <t>３クブン</t>
    </rPh>
    <rPh sb="5" eb="7">
      <t>ワリアイ</t>
    </rPh>
    <phoneticPr fontId="2"/>
  </si>
  <si>
    <t>第1次産業</t>
    <rPh sb="0" eb="3">
      <t>ダイ１ジ</t>
    </rPh>
    <rPh sb="3" eb="5">
      <t>サンギョウ</t>
    </rPh>
    <phoneticPr fontId="2"/>
  </si>
  <si>
    <t>従業上の地位別割合（％）</t>
    <rPh sb="0" eb="2">
      <t>ジュウギョウ</t>
    </rPh>
    <rPh sb="2" eb="3">
      <t>ジョウ</t>
    </rPh>
    <rPh sb="4" eb="6">
      <t>チイ</t>
    </rPh>
    <rPh sb="6" eb="7">
      <t>ベツ</t>
    </rPh>
    <rPh sb="7" eb="9">
      <t>ワリアイ</t>
    </rPh>
    <phoneticPr fontId="2"/>
  </si>
  <si>
    <t>雇用者</t>
    <rPh sb="0" eb="3">
      <t>コヨウシャ</t>
    </rPh>
    <phoneticPr fontId="2"/>
  </si>
  <si>
    <t>自営業主</t>
    <rPh sb="0" eb="1">
      <t>ジ</t>
    </rPh>
    <rPh sb="1" eb="3">
      <t>エイギョウ</t>
    </rPh>
    <rPh sb="3" eb="4">
      <t>シュ</t>
    </rPh>
    <phoneticPr fontId="2"/>
  </si>
  <si>
    <t>家族従業者</t>
    <rPh sb="0" eb="2">
      <t>カゾク</t>
    </rPh>
    <rPh sb="2" eb="5">
      <t>ジュウギョウシャ</t>
    </rPh>
    <phoneticPr fontId="2"/>
  </si>
  <si>
    <t>男女別15歳以上就業者数     ―国勢調査―</t>
    <phoneticPr fontId="5"/>
  </si>
  <si>
    <t>鹿沼市(粟野町）に常住する就業者・通学者</t>
    <rPh sb="4" eb="6">
      <t>アワノ</t>
    </rPh>
    <rPh sb="6" eb="7">
      <t>マチ</t>
    </rPh>
    <phoneticPr fontId="11"/>
  </si>
  <si>
    <t>鹿沼市(粟野町）で従業・通学する者</t>
    <rPh sb="4" eb="6">
      <t>アワノ</t>
    </rPh>
    <rPh sb="6" eb="7">
      <t>マチ</t>
    </rPh>
    <phoneticPr fontId="11"/>
  </si>
  <si>
    <t>流入人口（15歳以上）　 ―国勢調査―</t>
    <phoneticPr fontId="2"/>
  </si>
  <si>
    <t>区   分</t>
    <rPh sb="0" eb="1">
      <t>ク</t>
    </rPh>
    <rPh sb="4" eb="5">
      <t>ブン</t>
    </rPh>
    <phoneticPr fontId="11"/>
  </si>
  <si>
    <t>区    分</t>
    <rPh sb="0" eb="1">
      <t>ク</t>
    </rPh>
    <rPh sb="5" eb="6">
      <t>ブン</t>
    </rPh>
    <phoneticPr fontId="2"/>
  </si>
  <si>
    <t>面　　積             (ｋ㎡)</t>
    <rPh sb="0" eb="1">
      <t>メン</t>
    </rPh>
    <rPh sb="3" eb="4">
      <t>セキ</t>
    </rPh>
    <phoneticPr fontId="2"/>
  </si>
  <si>
    <t>世帯数  　　　　　  (世帯）</t>
    <rPh sb="0" eb="3">
      <t>セタイスウ</t>
    </rPh>
    <rPh sb="13" eb="15">
      <t>セタイ</t>
    </rPh>
    <phoneticPr fontId="2"/>
  </si>
  <si>
    <t>計　（人）</t>
    <rPh sb="0" eb="1">
      <t>ケイ</t>
    </rPh>
    <rPh sb="3" eb="4">
      <t>ニン</t>
    </rPh>
    <phoneticPr fontId="2"/>
  </si>
  <si>
    <t>男　（人）</t>
    <rPh sb="0" eb="1">
      <t>オトコ</t>
    </rPh>
    <rPh sb="3" eb="4">
      <t>ニン</t>
    </rPh>
    <phoneticPr fontId="2"/>
  </si>
  <si>
    <t>女　（人）</t>
    <rPh sb="0" eb="1">
      <t>オンナ</t>
    </rPh>
    <rPh sb="3" eb="4">
      <t>ニン</t>
    </rPh>
    <phoneticPr fontId="2"/>
  </si>
  <si>
    <t>人口増加数　　　　（人）</t>
    <rPh sb="0" eb="2">
      <t>ジンコウ</t>
    </rPh>
    <rPh sb="2" eb="5">
      <t>ゾウカスウ</t>
    </rPh>
    <rPh sb="10" eb="11">
      <t>ニン</t>
    </rPh>
    <phoneticPr fontId="2"/>
  </si>
  <si>
    <t>女100人に
つき男　（人）</t>
    <rPh sb="0" eb="1">
      <t>オンナ</t>
    </rPh>
    <rPh sb="1" eb="5">
      <t>１００ニン</t>
    </rPh>
    <rPh sb="9" eb="10">
      <t>オトコ</t>
    </rPh>
    <rPh sb="12" eb="13">
      <t>ニン</t>
    </rPh>
    <phoneticPr fontId="2"/>
  </si>
  <si>
    <t>世帯数　　（世帯）</t>
    <rPh sb="0" eb="3">
      <t>セタイスウ</t>
    </rPh>
    <rPh sb="6" eb="8">
      <t>セタイ</t>
    </rPh>
    <phoneticPr fontId="5"/>
  </si>
  <si>
    <t>男（人）</t>
    <rPh sb="0" eb="1">
      <t>オトコ</t>
    </rPh>
    <rPh sb="2" eb="3">
      <t>ニン</t>
    </rPh>
    <phoneticPr fontId="5"/>
  </si>
  <si>
    <t>女（人）</t>
    <rPh sb="0" eb="1">
      <t>オンナ</t>
    </rPh>
    <rPh sb="2" eb="3">
      <t>ニン</t>
    </rPh>
    <phoneticPr fontId="5"/>
  </si>
  <si>
    <t>総数（人）</t>
    <rPh sb="0" eb="2">
      <t>ソウスウ</t>
    </rPh>
    <rPh sb="3" eb="4">
      <t>ニン</t>
    </rPh>
    <phoneticPr fontId="5"/>
  </si>
  <si>
    <t>（単位：人・％）</t>
    <rPh sb="1" eb="3">
      <t>タンイ</t>
    </rPh>
    <rPh sb="4" eb="5">
      <t>ニン</t>
    </rPh>
    <phoneticPr fontId="2"/>
  </si>
  <si>
    <t>（単位:人）</t>
    <rPh sb="1" eb="3">
      <t>タンイ</t>
    </rPh>
    <rPh sb="4" eb="5">
      <t>ニン</t>
    </rPh>
    <phoneticPr fontId="5"/>
  </si>
  <si>
    <t>（単位:人）</t>
    <rPh sb="1" eb="3">
      <t>タンイ</t>
    </rPh>
    <rPh sb="4" eb="5">
      <t>ニン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</si>
  <si>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5"/>
  </si>
  <si>
    <t>（単位:人・％）</t>
    <rPh sb="1" eb="3">
      <t>タンイ</t>
    </rPh>
    <rPh sb="4" eb="5">
      <t>ニン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</si>
  <si>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</si>
  <si>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</si>
  <si>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バングラデシュ</t>
  </si>
  <si>
    <t>ブラジル</t>
  </si>
  <si>
    <t>中国</t>
  </si>
  <si>
    <t>インドネシア</t>
  </si>
  <si>
    <t>イラン</t>
  </si>
  <si>
    <t>韓国</t>
  </si>
  <si>
    <t>モンゴル</t>
  </si>
  <si>
    <t>パキスタン</t>
  </si>
  <si>
    <t>ペルー</t>
  </si>
  <si>
    <t>フィリピン</t>
  </si>
  <si>
    <t>タイ</t>
  </si>
  <si>
    <t>米国</t>
  </si>
  <si>
    <t>ベトナム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</si>
  <si>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</si>
  <si>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</si>
  <si>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</si>
  <si>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</si>
  <si>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</si>
  <si>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</si>
  <si>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</si>
  <si>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</si>
  <si>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</si>
  <si>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</si>
  <si>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</si>
  <si>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自 然 動態</t>
    <rPh sb="0" eb="1">
      <t>ジ</t>
    </rPh>
    <rPh sb="2" eb="3">
      <t>ゼン</t>
    </rPh>
    <rPh sb="4" eb="5">
      <t>ドウ</t>
    </rPh>
    <rPh sb="5" eb="6">
      <t>タイ</t>
    </rPh>
    <phoneticPr fontId="2"/>
  </si>
  <si>
    <t>（単位:人・％)</t>
    <rPh sb="1" eb="3">
      <t>タンイ</t>
    </rPh>
    <rPh sb="4" eb="5">
      <t>ニン</t>
    </rPh>
    <phoneticPr fontId="2"/>
  </si>
  <si>
    <t>総 数</t>
    <rPh sb="0" eb="1">
      <t>フサ</t>
    </rPh>
    <rPh sb="2" eb="3">
      <t>カズ</t>
    </rPh>
    <phoneticPr fontId="2"/>
  </si>
  <si>
    <t>21年</t>
    <rPh sb="2" eb="3">
      <t>ネン</t>
    </rPh>
    <phoneticPr fontId="2"/>
  </si>
  <si>
    <t>資料：毎月人口調査 市民部調</t>
    <rPh sb="0" eb="2">
      <t>シリョウ</t>
    </rPh>
    <rPh sb="3" eb="5">
      <t>マイツキ</t>
    </rPh>
    <rPh sb="5" eb="7">
      <t>ジンコウ</t>
    </rPh>
    <rPh sb="7" eb="9">
      <t>チョウサ</t>
    </rPh>
    <rPh sb="10" eb="12">
      <t>シミン</t>
    </rPh>
    <rPh sb="12" eb="13">
      <t>ブ</t>
    </rPh>
    <rPh sb="13" eb="14">
      <t>シラ</t>
    </rPh>
    <phoneticPr fontId="2"/>
  </si>
  <si>
    <t>資料： 市民部調</t>
    <rPh sb="0" eb="2">
      <t>シリョウ</t>
    </rPh>
    <rPh sb="4" eb="6">
      <t>シミン</t>
    </rPh>
    <rPh sb="6" eb="7">
      <t>ブ</t>
    </rPh>
    <rPh sb="7" eb="8">
      <t>シラ</t>
    </rPh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</si>
  <si>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</si>
  <si>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>22年</t>
    <rPh sb="2" eb="3">
      <t>ネン</t>
    </rPh>
    <phoneticPr fontId="2"/>
  </si>
  <si>
    <t>総数</t>
    <phoneticPr fontId="2"/>
  </si>
  <si>
    <t>2-1　 人　　口　　及　　び</t>
    <rPh sb="5" eb="6">
      <t>ジン</t>
    </rPh>
    <rPh sb="8" eb="9">
      <t>クチ</t>
    </rPh>
    <rPh sb="11" eb="12">
      <t>オヨ</t>
    </rPh>
    <phoneticPr fontId="2"/>
  </si>
  <si>
    <t>総数</t>
    <phoneticPr fontId="2"/>
  </si>
  <si>
    <t>23年</t>
    <rPh sb="2" eb="3">
      <t>ネン</t>
    </rPh>
    <phoneticPr fontId="2"/>
  </si>
  <si>
    <t>2-14　　　年　　齢　　（　各　　歳　）　</t>
    <phoneticPr fontId="2"/>
  </si>
  <si>
    <t>2-16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</si>
  <si>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 xml:space="preserve">農業，林業    </t>
    <rPh sb="3" eb="5">
      <t>リンギョウ</t>
    </rPh>
    <phoneticPr fontId="16"/>
  </si>
  <si>
    <t xml:space="preserve">漁業    </t>
    <phoneticPr fontId="16"/>
  </si>
  <si>
    <t>建設業</t>
    <rPh sb="0" eb="3">
      <t>ケンセツギョウ</t>
    </rPh>
    <phoneticPr fontId="5"/>
  </si>
  <si>
    <t>製造業</t>
    <rPh sb="0" eb="3">
      <t>セイゾウギョウ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</si>
  <si>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</si>
  <si>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</si>
  <si>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</si>
  <si>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卸売業，小売業</t>
    <rPh sb="0" eb="3">
      <t>オロシウリギョウ</t>
    </rPh>
    <rPh sb="4" eb="7">
      <t>コウリギョウ</t>
    </rPh>
    <phoneticPr fontId="5"/>
  </si>
  <si>
    <t>金融業，保険業</t>
    <rPh sb="0" eb="3">
      <t>キンユウギョウ</t>
    </rPh>
    <rPh sb="4" eb="7">
      <t>ホケンギョウ</t>
    </rPh>
    <phoneticPr fontId="5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</si>
  <si>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</si>
  <si>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</si>
  <si>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</si>
  <si>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</si>
  <si>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</si>
  <si>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</si>
  <si>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</si>
  <si>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Ｓ</t>
    <phoneticPr fontId="5"/>
  </si>
  <si>
    <t>Ｔ</t>
    <phoneticPr fontId="5"/>
  </si>
  <si>
    <t>分類不能の産業</t>
    <rPh sb="0" eb="2">
      <t>ブンルイ</t>
    </rPh>
    <rPh sb="2" eb="4">
      <t>フノウ</t>
    </rPh>
    <rPh sb="5" eb="7">
      <t>サンギョウ</t>
    </rPh>
    <phoneticPr fontId="5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</si>
  <si>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</si>
  <si>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Ｊ</t>
    <phoneticPr fontId="2"/>
  </si>
  <si>
    <t>Ｋ</t>
    <phoneticPr fontId="2"/>
  </si>
  <si>
    <t>Ｌ</t>
    <phoneticPr fontId="2"/>
  </si>
  <si>
    <t>サービス職業従事者</t>
    <rPh sb="4" eb="6">
      <t>ショクギョウ</t>
    </rPh>
    <rPh sb="6" eb="9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</si>
  <si>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</si>
  <si>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2"/>
  </si>
  <si>
    <t>24年</t>
    <rPh sb="2" eb="3">
      <t>ネン</t>
    </rPh>
    <phoneticPr fontId="2"/>
  </si>
  <si>
    <t>　　　　　　　　女</t>
    <phoneticPr fontId="2"/>
  </si>
  <si>
    <t>△0.6</t>
    <phoneticPr fontId="5"/>
  </si>
  <si>
    <t>平　　　　成　　　　22　　　　年</t>
    <rPh sb="0" eb="1">
      <t>ヒラ</t>
    </rPh>
    <rPh sb="5" eb="6">
      <t>シゲル</t>
    </rPh>
    <rPh sb="16" eb="17">
      <t>ネン</t>
    </rPh>
    <phoneticPr fontId="5"/>
  </si>
  <si>
    <t>市</t>
    <rPh sb="0" eb="1">
      <t>シ</t>
    </rPh>
    <phoneticPr fontId="5"/>
  </si>
  <si>
    <t>県</t>
    <rPh sb="0" eb="1">
      <t>ケン</t>
    </rPh>
    <phoneticPr fontId="5"/>
  </si>
  <si>
    <t>国</t>
    <rPh sb="0" eb="1">
      <t>クニ</t>
    </rPh>
    <phoneticPr fontId="5"/>
  </si>
  <si>
    <t>△1.7</t>
    <phoneticPr fontId="5"/>
  </si>
  <si>
    <t>△0.4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</si>
  <si>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</si>
  <si>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</si>
  <si>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国性比</t>
    <rPh sb="0" eb="1">
      <t>クニ</t>
    </rPh>
    <rPh sb="1" eb="3">
      <t>セイヒ</t>
    </rPh>
    <phoneticPr fontId="5"/>
  </si>
  <si>
    <t>県性比</t>
    <rPh sb="0" eb="1">
      <t>ケン</t>
    </rPh>
    <rPh sb="1" eb="3">
      <t>セイヒ</t>
    </rPh>
    <phoneticPr fontId="5"/>
  </si>
  <si>
    <t>市性比</t>
    <rPh sb="0" eb="1">
      <t>シ</t>
    </rPh>
    <rPh sb="1" eb="3">
      <t>セイヒ</t>
    </rPh>
    <phoneticPr fontId="5"/>
  </si>
  <si>
    <t>年</t>
    <rPh sb="0" eb="1">
      <t>ネン</t>
    </rPh>
    <phoneticPr fontId="2"/>
  </si>
  <si>
    <t>22</t>
    <phoneticPr fontId="2"/>
  </si>
  <si>
    <t>資料：国勢調査結果を基に算出</t>
    <rPh sb="0" eb="2">
      <t>シリョウ</t>
    </rPh>
    <rPh sb="3" eb="5">
      <t>コクセイ</t>
    </rPh>
    <rPh sb="5" eb="7">
      <t>チョウサ</t>
    </rPh>
    <rPh sb="7" eb="9">
      <t>ケッカ</t>
    </rPh>
    <rPh sb="10" eb="11">
      <t>モト</t>
    </rPh>
    <rPh sb="12" eb="14">
      <t>サンシュツ</t>
    </rPh>
    <phoneticPr fontId="2"/>
  </si>
  <si>
    <t>　　　雇</t>
    <rPh sb="3" eb="4">
      <t>ヤトイ</t>
    </rPh>
    <phoneticPr fontId="5"/>
  </si>
  <si>
    <t>　　用　　　　　　者</t>
    <rPh sb="2" eb="3">
      <t>ヨウ</t>
    </rPh>
    <rPh sb="9" eb="10">
      <t>シャ</t>
    </rPh>
    <phoneticPr fontId="5"/>
  </si>
  <si>
    <t>(単位：人)</t>
    <rPh sb="1" eb="3">
      <t>タンイ</t>
    </rPh>
    <rPh sb="4" eb="5">
      <t>ニン</t>
    </rPh>
    <phoneticPr fontId="2"/>
  </si>
  <si>
    <t>　男　　女　　別　　人　　口　          -　推　計　人　口　-</t>
  </si>
  <si>
    <t>（単位:人・％)</t>
  </si>
  <si>
    <t>85歳以上</t>
  </si>
  <si>
    <t>年齢不詳</t>
  </si>
  <si>
    <t>65歳以上</t>
  </si>
  <si>
    <t>資料：栃木県毎月人口調査年齢別人口調査結果</t>
  </si>
  <si>
    <t>ネパール</t>
  </si>
  <si>
    <t>台湾</t>
  </si>
  <si>
    <t>26年</t>
    <rPh sb="0" eb="3">
      <t>２５ネン</t>
    </rPh>
    <phoneticPr fontId="2"/>
  </si>
  <si>
    <t>国籍・地域</t>
    <rPh sb="0" eb="2">
      <t>コクセキ</t>
    </rPh>
    <rPh sb="3" eb="5">
      <t>チイキ</t>
    </rPh>
    <phoneticPr fontId="2"/>
  </si>
  <si>
    <t>その他</t>
    <rPh sb="2" eb="3">
      <t>タ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</si>
  <si>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</si>
  <si>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人     口     密     度     （人／ ｋ㎡）</t>
    <rPh sb="0" eb="7">
      <t>ジンコウ</t>
    </rPh>
    <rPh sb="12" eb="19">
      <t>ミツド</t>
    </rPh>
    <rPh sb="25" eb="26">
      <t>ヒト</t>
    </rPh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</si>
  <si>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</si>
  <si>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</si>
  <si>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</si>
  <si>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</si>
  <si>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</si>
  <si>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</si>
  <si>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35～39歳</t>
    <phoneticPr fontId="2"/>
  </si>
  <si>
    <t>40～44歳</t>
    <phoneticPr fontId="2"/>
  </si>
  <si>
    <t>45～49歳</t>
    <phoneticPr fontId="2"/>
  </si>
  <si>
    <t>50～54歳</t>
    <phoneticPr fontId="2"/>
  </si>
  <si>
    <t>55～59歳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</si>
  <si>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</si>
  <si>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</si>
  <si>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</si>
  <si>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</si>
  <si>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</si>
  <si>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</si>
  <si>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</si>
  <si>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100歳～</t>
    <phoneticPr fontId="2"/>
  </si>
  <si>
    <t>15～64歳</t>
    <phoneticPr fontId="2"/>
  </si>
  <si>
    <t>0～14歳</t>
    <phoneticPr fontId="2"/>
  </si>
  <si>
    <t>0～4歳</t>
    <phoneticPr fontId="2"/>
  </si>
  <si>
    <t>5～9歳</t>
    <phoneticPr fontId="2"/>
  </si>
  <si>
    <t>10～14歳</t>
    <phoneticPr fontId="2"/>
  </si>
  <si>
    <t>15～19歳</t>
    <phoneticPr fontId="2"/>
  </si>
  <si>
    <t>20～24歳</t>
    <phoneticPr fontId="2"/>
  </si>
  <si>
    <t>25～29歳</t>
    <phoneticPr fontId="2"/>
  </si>
  <si>
    <t>30～34歳</t>
    <phoneticPr fontId="2"/>
  </si>
  <si>
    <t>60～64歳</t>
    <phoneticPr fontId="2"/>
  </si>
  <si>
    <t>85歳以上</t>
    <phoneticPr fontId="2"/>
  </si>
  <si>
    <t>65歳以上</t>
    <phoneticPr fontId="2"/>
  </si>
  <si>
    <t>0～4歳</t>
    <phoneticPr fontId="2"/>
  </si>
  <si>
    <t>30～34歳</t>
    <phoneticPr fontId="2"/>
  </si>
  <si>
    <t>35～39歳</t>
    <phoneticPr fontId="2"/>
  </si>
  <si>
    <t>40～44歳</t>
    <phoneticPr fontId="2"/>
  </si>
  <si>
    <t>45～49歳</t>
    <phoneticPr fontId="2"/>
  </si>
  <si>
    <t>55～59歳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</si>
  <si>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</si>
  <si>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</si>
  <si>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</si>
  <si>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</si>
  <si>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</si>
  <si>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</si>
  <si>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</si>
  <si>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</si>
  <si>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15～19歳</t>
    <rPh sb="5" eb="6">
      <t>サイ</t>
    </rPh>
    <phoneticPr fontId="2"/>
  </si>
  <si>
    <t>50～54歳</t>
    <phoneticPr fontId="2"/>
  </si>
  <si>
    <t>雇用者</t>
    <phoneticPr fontId="5"/>
  </si>
  <si>
    <t>27年</t>
    <rPh sb="2" eb="3">
      <t>ネン</t>
    </rPh>
    <phoneticPr fontId="2"/>
  </si>
  <si>
    <t>（平成27年10月1日現在）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5"/>
  </si>
  <si>
    <r>
      <t>　２　人　口</t>
    </r>
    <r>
      <rPr>
        <sz val="24"/>
        <rFont val="Century"/>
        <family val="1"/>
      </rPr>
      <t xml:space="preserve"> </t>
    </r>
    <rPh sb="3" eb="4">
      <t>ニン</t>
    </rPh>
    <rPh sb="5" eb="6">
      <t>クチ</t>
    </rPh>
    <phoneticPr fontId="2"/>
  </si>
  <si>
    <t>―　住民基本台帳人口　―</t>
    <rPh sb="2" eb="4">
      <t>ジュウミン</t>
    </rPh>
    <rPh sb="4" eb="6">
      <t>キホン</t>
    </rPh>
    <rPh sb="6" eb="8">
      <t>ダイチョウ</t>
    </rPh>
    <rPh sb="8" eb="10">
      <t>ジンコウ</t>
    </rPh>
    <phoneticPr fontId="2"/>
  </si>
  <si>
    <t>鹿沼地区</t>
    <rPh sb="0" eb="2">
      <t>カヌマ</t>
    </rPh>
    <rPh sb="2" eb="4">
      <t>チク</t>
    </rPh>
    <phoneticPr fontId="5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</si>
  <si>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</si>
  <si>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農林漁業従事者</t>
    <rPh sb="0" eb="2">
      <t>ノウリン</t>
    </rPh>
    <rPh sb="2" eb="4">
      <t>ギョギョウ</t>
    </rPh>
    <rPh sb="4" eb="7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</si>
  <si>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</si>
  <si>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</si>
  <si>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分類不能の職業</t>
    <rPh sb="0" eb="2">
      <t>ブンルイ</t>
    </rPh>
    <rPh sb="2" eb="4">
      <t>フノウ</t>
    </rPh>
    <rPh sb="5" eb="7">
      <t>ショクギョウ</t>
    </rPh>
    <phoneticPr fontId="2"/>
  </si>
  <si>
    <t>管理的職業従事者</t>
    <rPh sb="0" eb="3">
      <t>カンリテキ</t>
    </rPh>
    <rPh sb="3" eb="5">
      <t>ショクギョウ</t>
    </rPh>
    <rPh sb="5" eb="8">
      <t>ジュウジシャ</t>
    </rPh>
    <phoneticPr fontId="2"/>
  </si>
  <si>
    <t>事務
従事者</t>
    <rPh sb="0" eb="2">
      <t>ジム</t>
    </rPh>
    <rPh sb="3" eb="6">
      <t>ジュウジシャ</t>
    </rPh>
    <phoneticPr fontId="2"/>
  </si>
  <si>
    <t>販売
従事者</t>
    <rPh sb="0" eb="2">
      <t>ハンバイ</t>
    </rPh>
    <rPh sb="3" eb="6">
      <t>ジュウジシャ</t>
    </rPh>
    <phoneticPr fontId="2"/>
  </si>
  <si>
    <t>自市（鹿沼市・粟野町）で従業・通学</t>
    <rPh sb="3" eb="6">
      <t>カヌマシ</t>
    </rPh>
    <rPh sb="7" eb="9">
      <t>アワノ</t>
    </rPh>
    <rPh sb="9" eb="10">
      <t>マチ</t>
    </rPh>
    <phoneticPr fontId="11"/>
  </si>
  <si>
    <t>鹿沼市（粟野町）で従業・通学</t>
    <rPh sb="0" eb="3">
      <t>カヌマシ</t>
    </rPh>
    <rPh sb="4" eb="6">
      <t>アワノ</t>
    </rPh>
    <rPh sb="6" eb="7">
      <t>マチ</t>
    </rPh>
    <phoneticPr fontId="2"/>
  </si>
  <si>
    <t>自市（鹿沼市・粟野町）に常住</t>
    <rPh sb="3" eb="6">
      <t>カヌマシ</t>
    </rPh>
    <rPh sb="7" eb="9">
      <t>アワノ</t>
    </rPh>
    <rPh sb="9" eb="10">
      <t>マチ</t>
    </rPh>
    <phoneticPr fontId="2"/>
  </si>
  <si>
    <t xml:space="preserve"> 鹿沼地区</t>
    <rPh sb="1" eb="3">
      <t>カヌマ</t>
    </rPh>
    <rPh sb="3" eb="5">
      <t>チク</t>
    </rPh>
    <phoneticPr fontId="2"/>
  </si>
  <si>
    <t xml:space="preserve">  ―国勢調査―</t>
    <phoneticPr fontId="2"/>
  </si>
  <si>
    <t>28年</t>
    <rPh sb="2" eb="3">
      <t>ネン</t>
    </rPh>
    <phoneticPr fontId="2"/>
  </si>
  <si>
    <t>（平成27年10月1日現在）</t>
    <phoneticPr fontId="2"/>
  </si>
  <si>
    <t>　男　　女　　別　　人　　口　　　　　　　-平成27年国勢調査-</t>
    <rPh sb="22" eb="24">
      <t>ヘイセイ</t>
    </rPh>
    <rPh sb="26" eb="27">
      <t>ネン</t>
    </rPh>
    <rPh sb="27" eb="29">
      <t>コクセイ</t>
    </rPh>
    <rPh sb="29" eb="31">
      <t>チョウサ</t>
    </rPh>
    <phoneticPr fontId="2"/>
  </si>
  <si>
    <t>平成12年</t>
    <rPh sb="0" eb="2">
      <t>ヘイセイ</t>
    </rPh>
    <rPh sb="4" eb="5">
      <t>ネン</t>
    </rPh>
    <phoneticPr fontId="2"/>
  </si>
  <si>
    <t>（各年9月30日現在）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2"/>
  </si>
  <si>
    <t>カンボジア</t>
    <phoneticPr fontId="2"/>
  </si>
  <si>
    <t>（再掲）</t>
    <rPh sb="1" eb="3">
      <t>サイケイ</t>
    </rPh>
    <phoneticPr fontId="2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</si>
  <si>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5"/>
  </si>
  <si>
    <t>資料：平成27年国勢調査　人口等基本集計結果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6">
      <t>ジンコウトウ</t>
    </rPh>
    <rPh sb="16" eb="18">
      <t>キホン</t>
    </rPh>
    <rPh sb="18" eb="20">
      <t>シュウケイ</t>
    </rPh>
    <rPh sb="20" eb="22">
      <t>ケッカ</t>
    </rPh>
    <phoneticPr fontId="2"/>
  </si>
  <si>
    <t>7表　世帯数及び人口の推移</t>
    <rPh sb="1" eb="2">
      <t>ヒョウ</t>
    </rPh>
    <rPh sb="3" eb="6">
      <t>セタイスウ</t>
    </rPh>
    <rPh sb="6" eb="7">
      <t>オヨ</t>
    </rPh>
    <rPh sb="8" eb="10">
      <t>ジンコウ</t>
    </rPh>
    <rPh sb="11" eb="13">
      <t>スイイ</t>
    </rPh>
    <phoneticPr fontId="2"/>
  </si>
  <si>
    <t>―大正9年～平成27年国勢調査―</t>
    <phoneticPr fontId="2"/>
  </si>
  <si>
    <t>資料：推計人口</t>
    <rPh sb="0" eb="2">
      <t>シリョウ</t>
    </rPh>
    <rPh sb="3" eb="5">
      <t>スイケイ</t>
    </rPh>
    <rPh sb="5" eb="7">
      <t>ジンコウ</t>
    </rPh>
    <phoneticPr fontId="5"/>
  </si>
  <si>
    <t>及  び  男  女  別  人  口　　　　―　推　計　人　口　―</t>
    <rPh sb="0" eb="1">
      <t>オヨ</t>
    </rPh>
    <rPh sb="6" eb="10">
      <t>ダンジョ</t>
    </rPh>
    <rPh sb="12" eb="13">
      <t>ベツ</t>
    </rPh>
    <rPh sb="15" eb="19">
      <t>ジンコウ</t>
    </rPh>
    <rPh sb="25" eb="26">
      <t>スイ</t>
    </rPh>
    <rPh sb="27" eb="28">
      <t>ケイ</t>
    </rPh>
    <rPh sb="29" eb="30">
      <t>ヒト</t>
    </rPh>
    <rPh sb="31" eb="32">
      <t>クチ</t>
    </rPh>
    <phoneticPr fontId="5"/>
  </si>
  <si>
    <t>及  び  男  女  別  人  口　　―推計人口―　（つづき）</t>
    <rPh sb="0" eb="1">
      <t>オヨ</t>
    </rPh>
    <rPh sb="6" eb="10">
      <t>ダンジョ</t>
    </rPh>
    <rPh sb="12" eb="13">
      <t>ベツ</t>
    </rPh>
    <rPh sb="15" eb="19">
      <t>ジンコウ</t>
    </rPh>
    <rPh sb="22" eb="23">
      <t>スイ</t>
    </rPh>
    <rPh sb="23" eb="24">
      <t>ケイ</t>
    </rPh>
    <rPh sb="24" eb="25">
      <t>ヒト</t>
    </rPh>
    <rPh sb="25" eb="26">
      <t>クチ</t>
    </rPh>
    <phoneticPr fontId="5"/>
  </si>
  <si>
    <t>及  び  男  女  別  人  口　　　　- 平成27年国勢調査 -</t>
    <rPh sb="0" eb="1">
      <t>オヨ</t>
    </rPh>
    <rPh sb="6" eb="10">
      <t>ダンジョ</t>
    </rPh>
    <rPh sb="12" eb="13">
      <t>ベツ</t>
    </rPh>
    <rPh sb="15" eb="19">
      <t>ジンコウ</t>
    </rPh>
    <rPh sb="25" eb="27">
      <t>ヘイセイ</t>
    </rPh>
    <rPh sb="29" eb="30">
      <t>ネン</t>
    </rPh>
    <rPh sb="30" eb="31">
      <t>クニ</t>
    </rPh>
    <rPh sb="31" eb="32">
      <t>ゼイ</t>
    </rPh>
    <rPh sb="32" eb="33">
      <t>チョウ</t>
    </rPh>
    <rPh sb="33" eb="34">
      <t>サ</t>
    </rPh>
    <phoneticPr fontId="5"/>
  </si>
  <si>
    <t>及  び  男  女  別  人  口　　- 平成27年国勢調査 -　（つづき）</t>
    <rPh sb="0" eb="1">
      <t>オヨ</t>
    </rPh>
    <rPh sb="6" eb="10">
      <t>ダンジョ</t>
    </rPh>
    <rPh sb="12" eb="13">
      <t>ベツ</t>
    </rPh>
    <rPh sb="15" eb="19">
      <t>ジンコウ</t>
    </rPh>
    <rPh sb="23" eb="25">
      <t>ヘイセイ</t>
    </rPh>
    <rPh sb="27" eb="28">
      <t>ネン</t>
    </rPh>
    <rPh sb="28" eb="29">
      <t>クニ</t>
    </rPh>
    <rPh sb="29" eb="30">
      <t>ゼイ</t>
    </rPh>
    <rPh sb="30" eb="31">
      <t>チョウ</t>
    </rPh>
    <rPh sb="31" eb="32">
      <t>サ</t>
    </rPh>
    <phoneticPr fontId="5"/>
  </si>
  <si>
    <t>資料：住民基本台帳人口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5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</si>
  <si>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</si>
  <si>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　―　住民基本台帳人口　―</t>
    <phoneticPr fontId="2"/>
  </si>
  <si>
    <t>2-6　　　人口集中地区（DIDs）の面積と人口の推移―国勢調査―</t>
    <rPh sb="6" eb="8">
      <t>ジンコウ</t>
    </rPh>
    <rPh sb="8" eb="10">
      <t>シュウチュウ</t>
    </rPh>
    <rPh sb="10" eb="12">
      <t>チク</t>
    </rPh>
    <rPh sb="19" eb="21">
      <t>メンセキ</t>
    </rPh>
    <rPh sb="22" eb="24">
      <t>ジンコウ</t>
    </rPh>
    <rPh sb="25" eb="27">
      <t>スイイ</t>
    </rPh>
    <rPh sb="28" eb="30">
      <t>コクセイ</t>
    </rPh>
    <rPh sb="30" eb="32">
      <t>チョウサ</t>
    </rPh>
    <phoneticPr fontId="2"/>
  </si>
  <si>
    <t>2-7　　　昼　間　人　口　　―　国　勢　調　査　―</t>
    <rPh sb="6" eb="9">
      <t>チュウカン</t>
    </rPh>
    <rPh sb="10" eb="13">
      <t>ジンコウ</t>
    </rPh>
    <rPh sb="17" eb="20">
      <t>コクセイ</t>
    </rPh>
    <rPh sb="21" eb="24">
      <t>チョウサ</t>
    </rPh>
    <phoneticPr fontId="2"/>
  </si>
  <si>
    <t>2-8　産業（大分類）・従業上の地位（7区分）</t>
    <phoneticPr fontId="5"/>
  </si>
  <si>
    <t xml:space="preserve">2-9　職業（大分類）別15歳以上就業者数  </t>
    <rPh sb="4" eb="6">
      <t>ショクギョウ</t>
    </rPh>
    <rPh sb="7" eb="8">
      <t>ダイ</t>
    </rPh>
    <rPh sb="8" eb="10">
      <t>ブンルイ</t>
    </rPh>
    <rPh sb="11" eb="12">
      <t>ベツ</t>
    </rPh>
    <phoneticPr fontId="2"/>
  </si>
  <si>
    <t>2-12　　　地　　区　　別　</t>
    <rPh sb="7" eb="11">
      <t>チク</t>
    </rPh>
    <rPh sb="13" eb="14">
      <t>ベツ</t>
    </rPh>
    <phoneticPr fontId="2"/>
  </si>
  <si>
    <t>2-13　　　町　　別　　人　　口　　の　　推　　移　</t>
    <rPh sb="7" eb="8">
      <t>マチ</t>
    </rPh>
    <rPh sb="10" eb="11">
      <t>ベツ</t>
    </rPh>
    <rPh sb="13" eb="14">
      <t>ニン</t>
    </rPh>
    <rPh sb="16" eb="17">
      <t>クチ</t>
    </rPh>
    <rPh sb="22" eb="23">
      <t>スイ</t>
    </rPh>
    <rPh sb="25" eb="26">
      <t>ワタル</t>
    </rPh>
    <phoneticPr fontId="2"/>
  </si>
  <si>
    <t>2-15　　　年　　齢　　（　各　　歳　）　</t>
    <phoneticPr fontId="2"/>
  </si>
  <si>
    <t>2-17　　地　区　別　5　歳　階　級　別　人　口　　</t>
    <rPh sb="6" eb="7">
      <t>チ</t>
    </rPh>
    <rPh sb="8" eb="9">
      <t>ク</t>
    </rPh>
    <rPh sb="10" eb="11">
      <t>ベツ</t>
    </rPh>
    <rPh sb="14" eb="15">
      <t>サイ</t>
    </rPh>
    <rPh sb="16" eb="17">
      <t>カイ</t>
    </rPh>
    <rPh sb="18" eb="19">
      <t>キュウ</t>
    </rPh>
    <rPh sb="20" eb="21">
      <t>ベツ</t>
    </rPh>
    <rPh sb="22" eb="23">
      <t>ジン</t>
    </rPh>
    <rPh sb="24" eb="25">
      <t>クチ</t>
    </rPh>
    <phoneticPr fontId="2"/>
  </si>
  <si>
    <t>-</t>
    <phoneticPr fontId="2"/>
  </si>
  <si>
    <t>（注）　測量誤差を含む</t>
    <rPh sb="1" eb="2">
      <t>チュウ</t>
    </rPh>
    <rPh sb="4" eb="6">
      <t>ソクリョウ</t>
    </rPh>
    <rPh sb="6" eb="8">
      <t>ゴサ</t>
    </rPh>
    <rPh sb="9" eb="10">
      <t>フク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</si>
  <si>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</si>
  <si>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</si>
  <si>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</si>
  <si>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　A 農業,林業</t>
    <phoneticPr fontId="2"/>
  </si>
  <si>
    <t>　B 漁業</t>
    <phoneticPr fontId="2"/>
  </si>
  <si>
    <t>　D 建設業</t>
    <phoneticPr fontId="2"/>
  </si>
  <si>
    <t>　E 製造業　</t>
    <phoneticPr fontId="2"/>
  </si>
  <si>
    <t>2-3　　　町　　別　　世　　帯　　数　</t>
    <rPh sb="6" eb="7">
      <t>マチ</t>
    </rPh>
    <rPh sb="9" eb="10">
      <t>ベツ</t>
    </rPh>
    <rPh sb="12" eb="19">
      <t>セタイスウ</t>
    </rPh>
    <phoneticPr fontId="5"/>
  </si>
  <si>
    <t>地区別</t>
    <phoneticPr fontId="2"/>
  </si>
  <si>
    <t>総　数</t>
    <rPh sb="0" eb="1">
      <t>ソウ</t>
    </rPh>
    <rPh sb="2" eb="3">
      <t>カズ</t>
    </rPh>
    <phoneticPr fontId="2"/>
  </si>
  <si>
    <t>（％）　　</t>
    <phoneticPr fontId="2"/>
  </si>
  <si>
    <t>　C 鉱業，採石業,
　　砂利採取業</t>
    <rPh sb="13" eb="15">
      <t>ジャリ</t>
    </rPh>
    <phoneticPr fontId="2"/>
  </si>
  <si>
    <t xml:space="preserve">　F 電気・ガス等
</t>
    <phoneticPr fontId="2"/>
  </si>
  <si>
    <t>　G 情報通信業</t>
    <phoneticPr fontId="2"/>
  </si>
  <si>
    <t xml:space="preserve">　H 運輸業・郵便業
</t>
    <phoneticPr fontId="2"/>
  </si>
  <si>
    <t xml:space="preserve">　J 金融業・保険業
</t>
    <phoneticPr fontId="2"/>
  </si>
  <si>
    <t xml:space="preserve">　K 不動産業等
</t>
    <phoneticPr fontId="2"/>
  </si>
  <si>
    <t>　M 宿泊業等</t>
    <phoneticPr fontId="2"/>
  </si>
  <si>
    <t>　L 学術研究等</t>
    <phoneticPr fontId="2"/>
  </si>
  <si>
    <t>　N 生活関連ｻｰﾋﾞｽ業等</t>
    <phoneticPr fontId="2"/>
  </si>
  <si>
    <t>　O 教育・学習支援業</t>
    <phoneticPr fontId="2"/>
  </si>
  <si>
    <t>　P 医療・福祉</t>
    <phoneticPr fontId="2"/>
  </si>
  <si>
    <t>　Q 複合ｻｰﾋﾞｽ事業</t>
    <phoneticPr fontId="2"/>
  </si>
  <si>
    <t>　S　公務</t>
    <phoneticPr fontId="2"/>
  </si>
  <si>
    <t xml:space="preserve"> 　I  卸売業・小売業
</t>
    <phoneticPr fontId="2"/>
  </si>
  <si>
    <t>　R ｻｰﾋﾞｽ業（他に分類されないもの）</t>
    <phoneticPr fontId="2"/>
  </si>
  <si>
    <r>
      <t xml:space="preserve">常住人口
</t>
    </r>
    <r>
      <rPr>
        <sz val="9"/>
        <rFont val="ＭＳ Ｐ明朝"/>
        <family val="1"/>
        <charset val="128"/>
      </rPr>
      <t>（夜間人口）</t>
    </r>
    <r>
      <rPr>
        <sz val="10"/>
        <rFont val="ＭＳ Ｐ明朝"/>
        <family val="1"/>
        <charset val="128"/>
      </rPr>
      <t xml:space="preserve">
②</t>
    </r>
    <rPh sb="0" eb="1">
      <t>ジョウニン</t>
    </rPh>
    <rPh sb="1" eb="2">
      <t>ジュウ</t>
    </rPh>
    <rPh sb="2" eb="4">
      <t>ジンコウ</t>
    </rPh>
    <rPh sb="6" eb="8">
      <t>ヤカン</t>
    </rPh>
    <rPh sb="8" eb="10">
      <t>ジンコウ</t>
    </rPh>
    <phoneticPr fontId="2"/>
  </si>
  <si>
    <t>（注）　総数は従業上の地位「不詳」を含む</t>
    <rPh sb="1" eb="2">
      <t>チュウ</t>
    </rPh>
    <rPh sb="4" eb="6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5"/>
  </si>
  <si>
    <t>総数</t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</si>
  <si>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8">
      <t>スナ</t>
    </rPh>
    <rPh sb="8" eb="9">
      <t>リ</t>
    </rPh>
    <rPh sb="9" eb="12">
      <t>サイシュギョウ</t>
    </rPh>
    <phoneticPr fontId="5"/>
  </si>
  <si>
    <r>
      <t xml:space="preserve">サービス業
</t>
    </r>
    <r>
      <rPr>
        <sz val="9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5"/>
  </si>
  <si>
    <r>
      <t xml:space="preserve">公　務
</t>
    </r>
    <r>
      <rPr>
        <sz val="8"/>
        <rFont val="ＭＳ 明朝"/>
        <family val="1"/>
        <charset val="128"/>
      </rPr>
      <t>(他に分類されるものを除く)</t>
    </r>
    <rPh sb="0" eb="1">
      <t>コウ</t>
    </rPh>
    <rPh sb="2" eb="3">
      <t>ム</t>
    </rPh>
    <rPh sb="5" eb="6">
      <t>ホカ</t>
    </rPh>
    <rPh sb="7" eb="9">
      <t>ブンルイ</t>
    </rPh>
    <rPh sb="15" eb="16">
      <t>ノゾ</t>
    </rPh>
    <phoneticPr fontId="5"/>
  </si>
  <si>
    <t>平成　　17</t>
    <rPh sb="0" eb="2">
      <t>ヘイセイ</t>
    </rPh>
    <phoneticPr fontId="2"/>
  </si>
  <si>
    <t>(注1)　平成17年は鹿沼市と粟野町の合計</t>
    <rPh sb="1" eb="2">
      <t>チュウ</t>
    </rPh>
    <rPh sb="5" eb="7">
      <t>ヘイセイ</t>
    </rPh>
    <rPh sb="9" eb="10">
      <t>ネン</t>
    </rPh>
    <rPh sb="11" eb="14">
      <t>カヌマシ</t>
    </rPh>
    <rPh sb="15" eb="17">
      <t>アワノ</t>
    </rPh>
    <rPh sb="17" eb="18">
      <t>マチ</t>
    </rPh>
    <rPh sb="19" eb="21">
      <t>ゴウケイ</t>
    </rPh>
    <phoneticPr fontId="2"/>
  </si>
  <si>
    <r>
      <t xml:space="preserve">日光市
</t>
    </r>
    <r>
      <rPr>
        <sz val="8"/>
        <color indexed="8"/>
        <rFont val="ＭＳ Ｐ明朝"/>
        <family val="1"/>
        <charset val="128"/>
      </rPr>
      <t>（今市市）</t>
    </r>
    <rPh sb="0" eb="3">
      <t>ニッコウシ</t>
    </rPh>
    <phoneticPr fontId="11"/>
  </si>
  <si>
    <r>
      <t xml:space="preserve">粟野町
</t>
    </r>
    <r>
      <rPr>
        <sz val="8"/>
        <color indexed="8"/>
        <rFont val="ＭＳ Ｐ明朝"/>
        <family val="1"/>
        <charset val="128"/>
      </rPr>
      <t>（鹿沼市）</t>
    </r>
    <rPh sb="5" eb="8">
      <t>カヌマシ</t>
    </rPh>
    <phoneticPr fontId="11"/>
  </si>
  <si>
    <t>鹿   沼</t>
    <rPh sb="0" eb="1">
      <t>シカ</t>
    </rPh>
    <rPh sb="4" eb="5">
      <t>ヌマ</t>
    </rPh>
    <phoneticPr fontId="2"/>
  </si>
  <si>
    <t>（注）　（　）内は年齢3区分人口別構成比（％）</t>
    <phoneticPr fontId="2"/>
  </si>
  <si>
    <t>2-18  外国人住民登録人口（国籍・地域別）</t>
    <rPh sb="6" eb="8">
      <t>ガイコク</t>
    </rPh>
    <rPh sb="8" eb="9">
      <t>ジン</t>
    </rPh>
    <rPh sb="9" eb="11">
      <t>ジュウミン</t>
    </rPh>
    <rPh sb="11" eb="13">
      <t>トウロク</t>
    </rPh>
    <rPh sb="13" eb="15">
      <t>ジンコウ</t>
    </rPh>
    <rPh sb="16" eb="18">
      <t>コクセキ</t>
    </rPh>
    <rPh sb="19" eb="21">
      <t>チイキ</t>
    </rPh>
    <rPh sb="21" eb="22">
      <t>ベツ</t>
    </rPh>
    <phoneticPr fontId="2"/>
  </si>
  <si>
    <t>(注）　（　）内は年齢区分別人口構成比（％）</t>
    <rPh sb="1" eb="2">
      <t>チュウ</t>
    </rPh>
    <phoneticPr fontId="2"/>
  </si>
  <si>
    <t>東部台</t>
    <rPh sb="0" eb="2">
      <t>トウブ</t>
    </rPh>
    <rPh sb="2" eb="3">
      <t>ダイ</t>
    </rPh>
    <phoneticPr fontId="5"/>
  </si>
  <si>
    <t>(注)　平成22年の結果からは今市市は日光市の結果とする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8">
      <t>イマイチシ</t>
    </rPh>
    <rPh sb="19" eb="22">
      <t>ニッコウシ</t>
    </rPh>
    <rPh sb="23" eb="25">
      <t>ケッカ</t>
    </rPh>
    <phoneticPr fontId="2"/>
  </si>
  <si>
    <t>（注1）　※印は国勢調査、他は推計人口</t>
    <rPh sb="1" eb="2">
      <t>チュウ</t>
    </rPh>
    <rPh sb="6" eb="7">
      <t>シルシ</t>
    </rPh>
    <rPh sb="8" eb="10">
      <t>コクセイ</t>
    </rPh>
    <rPh sb="10" eb="12">
      <t>チョウサ</t>
    </rPh>
    <rPh sb="13" eb="14">
      <t>ホカ</t>
    </rPh>
    <rPh sb="15" eb="17">
      <t>スイケイ</t>
    </rPh>
    <rPh sb="17" eb="19">
      <t>ジンコウ</t>
    </rPh>
    <phoneticPr fontId="2"/>
  </si>
  <si>
    <t>（注1）　性比とは、女100人に対する男の割合をいう</t>
    <rPh sb="1" eb="2">
      <t>チュウ</t>
    </rPh>
    <rPh sb="5" eb="6">
      <t>セイ</t>
    </rPh>
    <rPh sb="6" eb="7">
      <t>ヒ</t>
    </rPh>
    <rPh sb="10" eb="11">
      <t>オンナ</t>
    </rPh>
    <rPh sb="11" eb="17">
      <t>１００ニンニタイ</t>
    </rPh>
    <rPh sb="19" eb="20">
      <t>オトコ</t>
    </rPh>
    <rPh sb="21" eb="23">
      <t>ワリアイ</t>
    </rPh>
    <phoneticPr fontId="2"/>
  </si>
  <si>
    <t>（注）　※印は合併前の旧鹿沼市のみの値　（旧粟野町は人口集中地区なし）</t>
    <rPh sb="1" eb="2">
      <t>チュウ</t>
    </rPh>
    <rPh sb="5" eb="6">
      <t>シルシ</t>
    </rPh>
    <rPh sb="7" eb="9">
      <t>ガッペイ</t>
    </rPh>
    <rPh sb="9" eb="10">
      <t>マエ</t>
    </rPh>
    <rPh sb="11" eb="12">
      <t>キュウ</t>
    </rPh>
    <rPh sb="12" eb="15">
      <t>カヌマシ</t>
    </rPh>
    <rPh sb="18" eb="19">
      <t>アタイ</t>
    </rPh>
    <rPh sb="21" eb="22">
      <t>キュウ</t>
    </rPh>
    <rPh sb="22" eb="24">
      <t>アワノ</t>
    </rPh>
    <rPh sb="24" eb="25">
      <t>マチ</t>
    </rPh>
    <rPh sb="26" eb="28">
      <t>ジンコウ</t>
    </rPh>
    <rPh sb="28" eb="30">
      <t>シュウチュウ</t>
    </rPh>
    <rPh sb="30" eb="32">
      <t>チク</t>
    </rPh>
    <phoneticPr fontId="5"/>
  </si>
  <si>
    <t>(注2)　平成22年国勢調査で用いる職業分類は，平成21年12月に設定された日本標準職業分類を基準としている</t>
    <rPh sb="1" eb="2">
      <t>チュウ</t>
    </rPh>
    <phoneticPr fontId="2"/>
  </si>
  <si>
    <t>　　　　前回比較に資するため，平成17年調査の結果を平成22年の分類に組替えた結果を集計したものである</t>
    <phoneticPr fontId="2"/>
  </si>
  <si>
    <t>（注1）　世帯数、人口の実数は、12月1日及び各月1日現在、増減は対前年・対前月の数</t>
    <rPh sb="1" eb="2">
      <t>チュウ</t>
    </rPh>
    <rPh sb="5" eb="8">
      <t>セタイスウ</t>
    </rPh>
    <rPh sb="9" eb="11">
      <t>ジンコウ</t>
    </rPh>
    <rPh sb="12" eb="14">
      <t>ジッスウ</t>
    </rPh>
    <rPh sb="16" eb="19">
      <t>１２ガツ</t>
    </rPh>
    <rPh sb="19" eb="21">
      <t>１ニチ</t>
    </rPh>
    <rPh sb="21" eb="22">
      <t>オヨ</t>
    </rPh>
    <rPh sb="23" eb="25">
      <t>カクツキ</t>
    </rPh>
    <rPh sb="25" eb="27">
      <t>１ニチ</t>
    </rPh>
    <rPh sb="27" eb="29">
      <t>ゲンザイ</t>
    </rPh>
    <rPh sb="30" eb="32">
      <t>ゾウゲン</t>
    </rPh>
    <rPh sb="33" eb="34">
      <t>タイ</t>
    </rPh>
    <rPh sb="34" eb="36">
      <t>ゼンネン</t>
    </rPh>
    <rPh sb="37" eb="38">
      <t>タイ</t>
    </rPh>
    <rPh sb="38" eb="40">
      <t>ゼンゲツ</t>
    </rPh>
    <rPh sb="41" eb="42">
      <t>スウ</t>
    </rPh>
    <phoneticPr fontId="2"/>
  </si>
  <si>
    <t>（注2）　動態は年別分・月別分として扱う。年別分は、1月分（2月1日現在の数）～12月分（翌年1月1日現在の数）の計、月別分は翌月1日現在の数でとらえる</t>
    <rPh sb="1" eb="2">
      <t>チュウ</t>
    </rPh>
    <rPh sb="5" eb="7">
      <t>ドウタイ</t>
    </rPh>
    <rPh sb="8" eb="10">
      <t>ネンベツ</t>
    </rPh>
    <rPh sb="10" eb="11">
      <t>ブン</t>
    </rPh>
    <rPh sb="12" eb="14">
      <t>ツキベツ</t>
    </rPh>
    <rPh sb="14" eb="15">
      <t>ブン</t>
    </rPh>
    <rPh sb="18" eb="19">
      <t>アツカ</t>
    </rPh>
    <rPh sb="21" eb="23">
      <t>ネンベツ</t>
    </rPh>
    <rPh sb="23" eb="24">
      <t>ブン</t>
    </rPh>
    <rPh sb="26" eb="29">
      <t>１ガツブン</t>
    </rPh>
    <rPh sb="30" eb="32">
      <t>２ガツ</t>
    </rPh>
    <rPh sb="32" eb="34">
      <t>１ニチ</t>
    </rPh>
    <rPh sb="34" eb="36">
      <t>ゲンザイ</t>
    </rPh>
    <rPh sb="37" eb="38">
      <t>スウ</t>
    </rPh>
    <rPh sb="40" eb="44">
      <t>１２ガツブン</t>
    </rPh>
    <rPh sb="45" eb="47">
      <t>ヨクネン</t>
    </rPh>
    <rPh sb="47" eb="49">
      <t>１ガツ</t>
    </rPh>
    <rPh sb="49" eb="51">
      <t>１ニチ</t>
    </rPh>
    <rPh sb="51" eb="53">
      <t>ゲンザイ</t>
    </rPh>
    <rPh sb="54" eb="55">
      <t>スウ</t>
    </rPh>
    <rPh sb="57" eb="58">
      <t>ケイ</t>
    </rPh>
    <rPh sb="59" eb="61">
      <t>ツキベツ</t>
    </rPh>
    <rPh sb="61" eb="62">
      <t>ブン</t>
    </rPh>
    <phoneticPr fontId="2"/>
  </si>
  <si>
    <t>（注3）　出生率・死亡率は、10月1日現在の人口1,000人当たりの年間の出生（死亡）数。婚姻、離婚、死産は戸籍届出受理件数</t>
    <rPh sb="1" eb="2">
      <t>チュウ</t>
    </rPh>
    <rPh sb="5" eb="7">
      <t>シュッショウ</t>
    </rPh>
    <rPh sb="7" eb="8">
      <t>リツ</t>
    </rPh>
    <rPh sb="9" eb="12">
      <t>シボウリツ</t>
    </rPh>
    <rPh sb="14" eb="17">
      <t>１０ガツ</t>
    </rPh>
    <rPh sb="17" eb="19">
      <t>１ニチ</t>
    </rPh>
    <rPh sb="19" eb="21">
      <t>ゲンザイ</t>
    </rPh>
    <rPh sb="22" eb="24">
      <t>ジンコウ</t>
    </rPh>
    <rPh sb="24" eb="30">
      <t>１，０００ニン</t>
    </rPh>
    <rPh sb="30" eb="31">
      <t>ア</t>
    </rPh>
    <rPh sb="34" eb="36">
      <t>ネンカン</t>
    </rPh>
    <rPh sb="37" eb="39">
      <t>シュッショウ</t>
    </rPh>
    <rPh sb="40" eb="42">
      <t>シボウ</t>
    </rPh>
    <rPh sb="43" eb="44">
      <t>スウ</t>
    </rPh>
    <rPh sb="57" eb="58">
      <t>デ</t>
    </rPh>
    <phoneticPr fontId="2"/>
  </si>
  <si>
    <t>（注4）　平成27年9月より国勢調査の結果を基に推計</t>
    <rPh sb="1" eb="2">
      <t>チュウ</t>
    </rPh>
    <rPh sb="5" eb="7">
      <t>ヘイセイ</t>
    </rPh>
    <rPh sb="9" eb="10">
      <t>ネン</t>
    </rPh>
    <rPh sb="11" eb="12">
      <t>ガツ</t>
    </rPh>
    <rPh sb="14" eb="16">
      <t>コクセイ</t>
    </rPh>
    <rPh sb="16" eb="18">
      <t>チョウサ</t>
    </rPh>
    <rPh sb="19" eb="21">
      <t>ケッカ</t>
    </rPh>
    <rPh sb="22" eb="23">
      <t>モト</t>
    </rPh>
    <rPh sb="24" eb="26">
      <t>スイケイ</t>
    </rPh>
    <phoneticPr fontId="2"/>
  </si>
  <si>
    <t>（注1）　外国人登録制度は平成24年7月9日に廃止され、7月9日以降は外国人も住民基本台帳法の対象となった</t>
    <rPh sb="1" eb="2">
      <t>チュウ</t>
    </rPh>
    <rPh sb="29" eb="30">
      <t>ガツ</t>
    </rPh>
    <rPh sb="31" eb="32">
      <t>ニチ</t>
    </rPh>
    <rPh sb="32" eb="34">
      <t>イコウ</t>
    </rPh>
    <rPh sb="35" eb="37">
      <t>ガイコク</t>
    </rPh>
    <rPh sb="37" eb="38">
      <t>ジン</t>
    </rPh>
    <rPh sb="39" eb="41">
      <t>ジュウミン</t>
    </rPh>
    <rPh sb="41" eb="43">
      <t>キホン</t>
    </rPh>
    <rPh sb="43" eb="45">
      <t>ダイチョウ</t>
    </rPh>
    <rPh sb="45" eb="46">
      <t>ホウ</t>
    </rPh>
    <rPh sb="47" eb="49">
      <t>タイショウ</t>
    </rPh>
    <phoneticPr fontId="2"/>
  </si>
  <si>
    <t>（注2）　国籍・地域の「その他」は人口が5人未満の国籍・地域をまとめたものである</t>
    <rPh sb="1" eb="2">
      <t>チュウ</t>
    </rPh>
    <rPh sb="5" eb="7">
      <t>コクセキ</t>
    </rPh>
    <rPh sb="8" eb="10">
      <t>チイキ</t>
    </rPh>
    <rPh sb="14" eb="15">
      <t>タ</t>
    </rPh>
    <rPh sb="17" eb="19">
      <t>ジンコウ</t>
    </rPh>
    <rPh sb="21" eb="22">
      <t>ニン</t>
    </rPh>
    <rPh sb="22" eb="24">
      <t>ミマン</t>
    </rPh>
    <rPh sb="25" eb="27">
      <t>コクセキ</t>
    </rPh>
    <rPh sb="28" eb="30">
      <t>チイキ</t>
    </rPh>
    <phoneticPr fontId="2"/>
  </si>
  <si>
    <t>（注3）　従業上の地位別割合については、分母から従業上の地位「不詳」を除いて算出</t>
    <rPh sb="1" eb="2">
      <t>チュウ</t>
    </rPh>
    <phoneticPr fontId="5"/>
  </si>
  <si>
    <t>（注4）　従業上の地位別割合における雇用者には役員を含み、自営業主には家庭内職者を含む</t>
    <rPh sb="1" eb="2">
      <t>チュウ</t>
    </rPh>
    <phoneticPr fontId="5"/>
  </si>
  <si>
    <t>―　平成27年国勢調査　―</t>
    <rPh sb="2" eb="4">
      <t>ヘイセイ</t>
    </rPh>
    <rPh sb="6" eb="7">
      <t>ネン</t>
    </rPh>
    <rPh sb="7" eb="9">
      <t>コクセイ</t>
    </rPh>
    <rPh sb="9" eb="11">
      <t>チョウサ</t>
    </rPh>
    <phoneticPr fontId="2"/>
  </si>
  <si>
    <t>平　　　　成　　　　27　　　　年</t>
    <rPh sb="0" eb="1">
      <t>ヒラ</t>
    </rPh>
    <rPh sb="5" eb="6">
      <t>シゲル</t>
    </rPh>
    <rPh sb="16" eb="17">
      <t>ネン</t>
    </rPh>
    <phoneticPr fontId="5"/>
  </si>
  <si>
    <t>27</t>
    <phoneticPr fontId="2"/>
  </si>
  <si>
    <t>（注5）　※印は未公表値</t>
    <rPh sb="1" eb="2">
      <t>チュウ</t>
    </rPh>
    <rPh sb="6" eb="7">
      <t>シルシ</t>
    </rPh>
    <rPh sb="8" eb="11">
      <t>ミコウヒョウ</t>
    </rPh>
    <rPh sb="11" eb="12">
      <t>チ</t>
    </rPh>
    <phoneticPr fontId="5"/>
  </si>
  <si>
    <t>（注2）　推計人口とは、国勢調査（平成27年10月1日）を基礎として、毎月の出生・死亡・転入・転出を加減して算出された推計値
　　　　　をもととした人口数</t>
    <rPh sb="1" eb="2">
      <t>チュウ</t>
    </rPh>
    <rPh sb="5" eb="7">
      <t>スイケイ</t>
    </rPh>
    <rPh sb="7" eb="9">
      <t>ジンコウ</t>
    </rPh>
    <rPh sb="12" eb="14">
      <t>コクセイ</t>
    </rPh>
    <rPh sb="14" eb="16">
      <t>チョウサ</t>
    </rPh>
    <rPh sb="17" eb="19">
      <t>ヘイセイ</t>
    </rPh>
    <rPh sb="21" eb="22">
      <t>ネン</t>
    </rPh>
    <rPh sb="24" eb="25">
      <t>ガツ</t>
    </rPh>
    <rPh sb="26" eb="27">
      <t>ニチ</t>
    </rPh>
    <rPh sb="29" eb="31">
      <t>キソ</t>
    </rPh>
    <rPh sb="35" eb="37">
      <t>マイツキ</t>
    </rPh>
    <rPh sb="38" eb="40">
      <t>シュッセイ</t>
    </rPh>
    <rPh sb="41" eb="43">
      <t>シボウ</t>
    </rPh>
    <rPh sb="44" eb="46">
      <t>テンニュウ</t>
    </rPh>
    <rPh sb="47" eb="49">
      <t>テンシュツ</t>
    </rPh>
    <rPh sb="50" eb="52">
      <t>カゲン</t>
    </rPh>
    <rPh sb="54" eb="56">
      <t>サンシュツ</t>
    </rPh>
    <rPh sb="59" eb="62">
      <t>スイケイチ</t>
    </rPh>
    <phoneticPr fontId="5"/>
  </si>
  <si>
    <t>栄町2丁目</t>
    <rPh sb="0" eb="2">
      <t>サカエチョウ</t>
    </rPh>
    <rPh sb="3" eb="5">
      <t>１チョウメ</t>
    </rPh>
    <phoneticPr fontId="5"/>
  </si>
  <si>
    <t>永野地区</t>
    <rPh sb="0" eb="2">
      <t>ナガノ</t>
    </rPh>
    <rPh sb="2" eb="4">
      <t>チク</t>
    </rPh>
    <phoneticPr fontId="5"/>
  </si>
  <si>
    <t>清洲地区</t>
    <rPh sb="0" eb="2">
      <t>キヨス</t>
    </rPh>
    <rPh sb="2" eb="4">
      <t>チク</t>
    </rPh>
    <phoneticPr fontId="5"/>
  </si>
  <si>
    <t>(平成27年10月1日現在）</t>
    <rPh sb="1" eb="3">
      <t>ヘイセイ</t>
    </rPh>
    <rPh sb="5" eb="6">
      <t>ネン</t>
    </rPh>
    <rPh sb="8" eb="9">
      <t>ツキ</t>
    </rPh>
    <rPh sb="10" eb="11">
      <t>ニチ</t>
    </rPh>
    <rPh sb="11" eb="13">
      <t>ゲンザイ</t>
    </rPh>
    <phoneticPr fontId="5"/>
  </si>
  <si>
    <t>平成29年</t>
    <rPh sb="0" eb="2">
      <t>ヘイセイ</t>
    </rPh>
    <rPh sb="4" eb="5">
      <t>ネン</t>
    </rPh>
    <phoneticPr fontId="2"/>
  </si>
  <si>
    <t>推計人口</t>
    <rPh sb="0" eb="2">
      <t>スイケイ</t>
    </rPh>
    <rPh sb="2" eb="4">
      <t>ジンコウ</t>
    </rPh>
    <phoneticPr fontId="2"/>
  </si>
  <si>
    <t>資料：平成27年国勢調査　就業状態等基本集計結果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rPh sb="13" eb="15">
      <t>シュウギョウ</t>
    </rPh>
    <rPh sb="15" eb="17">
      <t>ジョウタイ</t>
    </rPh>
    <rPh sb="17" eb="18">
      <t>トウ</t>
    </rPh>
    <rPh sb="18" eb="20">
      <t>キホン</t>
    </rPh>
    <rPh sb="20" eb="22">
      <t>シュウケイ</t>
    </rPh>
    <rPh sb="22" eb="24">
      <t>ケッカ</t>
    </rPh>
    <phoneticPr fontId="5"/>
  </si>
  <si>
    <t>29年</t>
    <rPh sb="2" eb="3">
      <t>ネン</t>
    </rPh>
    <phoneticPr fontId="2"/>
  </si>
  <si>
    <t>資料：平成27年国勢調査</t>
    <phoneticPr fontId="2"/>
  </si>
  <si>
    <t>流入人口</t>
    <rPh sb="0" eb="2">
      <t>リュウニュウ</t>
    </rPh>
    <rPh sb="2" eb="4">
      <t>ジンコウ</t>
    </rPh>
    <phoneticPr fontId="2"/>
  </si>
  <si>
    <t>流出人口</t>
    <rPh sb="0" eb="2">
      <t>リュウシュツ</t>
    </rPh>
    <rPh sb="2" eb="4">
      <t>ジンコウ</t>
    </rPh>
    <phoneticPr fontId="2"/>
  </si>
  <si>
    <t>従業・通学市区町村「不詳・外国含む</t>
    <rPh sb="15" eb="16">
      <t>フク</t>
    </rPh>
    <phoneticPr fontId="2"/>
  </si>
  <si>
    <r>
      <t xml:space="preserve">栃木市
</t>
    </r>
    <r>
      <rPr>
        <sz val="8"/>
        <color indexed="8"/>
        <rFont val="ＭＳ Ｐ明朝"/>
        <family val="1"/>
        <charset val="128"/>
      </rPr>
      <t>（西方町）</t>
    </r>
    <rPh sb="0" eb="2">
      <t>トチギ</t>
    </rPh>
    <rPh sb="2" eb="3">
      <t>シ</t>
    </rPh>
    <rPh sb="5" eb="8">
      <t>ニシカタマチ</t>
    </rPh>
    <phoneticPr fontId="11"/>
  </si>
  <si>
    <t>(注)　平成27年の結果からは西方町は栃木市の結果とする</t>
    <rPh sb="1" eb="2">
      <t>チュウ</t>
    </rPh>
    <rPh sb="4" eb="6">
      <t>ヘイセイ</t>
    </rPh>
    <rPh sb="8" eb="9">
      <t>ネン</t>
    </rPh>
    <rPh sb="10" eb="12">
      <t>ケッカ</t>
    </rPh>
    <rPh sb="15" eb="17">
      <t>ニシカタ</t>
    </rPh>
    <rPh sb="17" eb="18">
      <t>マチ</t>
    </rPh>
    <rPh sb="19" eb="21">
      <t>トチギ</t>
    </rPh>
    <rPh sb="21" eb="22">
      <t>シ</t>
    </rPh>
    <rPh sb="23" eb="25">
      <t>ケッカ</t>
    </rPh>
    <phoneticPr fontId="2"/>
  </si>
  <si>
    <t>千手町</t>
    <phoneticPr fontId="5"/>
  </si>
  <si>
    <t>-</t>
    <phoneticPr fontId="5"/>
  </si>
  <si>
    <t>-</t>
    <phoneticPr fontId="5"/>
  </si>
  <si>
    <t>(注)　平成22年、平成27年は年齢不詳を含む</t>
    <rPh sb="1" eb="2">
      <t>チュウ</t>
    </rPh>
    <rPh sb="4" eb="6">
      <t>ヘイセイ</t>
    </rPh>
    <rPh sb="8" eb="9">
      <t>ネン</t>
    </rPh>
    <rPh sb="10" eb="12">
      <t>ヘイセイ</t>
    </rPh>
    <rPh sb="14" eb="15">
      <t>ネン</t>
    </rPh>
    <rPh sb="16" eb="18">
      <t>ネンレイ</t>
    </rPh>
    <rPh sb="18" eb="20">
      <t>フショウ</t>
    </rPh>
    <rPh sb="21" eb="22">
      <t>フク</t>
    </rPh>
    <phoneticPr fontId="2"/>
  </si>
  <si>
    <t>（注）　総計は分類不能の産業を含む</t>
    <rPh sb="1" eb="2">
      <t>チュウ</t>
    </rPh>
    <rPh sb="4" eb="6">
      <t>ソウケイ</t>
    </rPh>
    <phoneticPr fontId="2"/>
  </si>
  <si>
    <t>（注2）　産業3区分割合については、分母から「分類不能の産業」を除いて算出</t>
    <rPh sb="1" eb="2">
      <t>チュウ</t>
    </rPh>
    <rPh sb="5" eb="7">
      <t>サンギョウ</t>
    </rPh>
    <rPh sb="8" eb="10">
      <t>クブン</t>
    </rPh>
    <rPh sb="10" eb="12">
      <t>ワリアイ</t>
    </rPh>
    <rPh sb="18" eb="20">
      <t>ブンボ</t>
    </rPh>
    <rPh sb="23" eb="25">
      <t>ブンルイ</t>
    </rPh>
    <rPh sb="25" eb="27">
      <t>フノウ</t>
    </rPh>
    <rPh sb="28" eb="30">
      <t>サンギョウ</t>
    </rPh>
    <rPh sb="32" eb="33">
      <t>ノゾ</t>
    </rPh>
    <rPh sb="35" eb="37">
      <t>サンシュツ</t>
    </rPh>
    <phoneticPr fontId="5"/>
  </si>
  <si>
    <t>労働者派遣事業所の
派遣社員</t>
    <rPh sb="0" eb="3">
      <t>ロウドウシャ</t>
    </rPh>
    <rPh sb="3" eb="5">
      <t>ハケン</t>
    </rPh>
    <rPh sb="5" eb="8">
      <t>ジギョウショ</t>
    </rPh>
    <rPh sb="10" eb="12">
      <t>ハケン</t>
    </rPh>
    <rPh sb="12" eb="14">
      <t>シャイン</t>
    </rPh>
    <phoneticPr fontId="5"/>
  </si>
  <si>
    <t>パート・アルバイト・
その他</t>
    <rPh sb="13" eb="14">
      <t>ホカ</t>
    </rPh>
    <phoneticPr fontId="5"/>
  </si>
  <si>
    <t>正規の
職員・
従業員</t>
    <rPh sb="0" eb="2">
      <t>セイキ</t>
    </rPh>
    <rPh sb="4" eb="6">
      <t>ショクイン</t>
    </rPh>
    <rPh sb="8" eb="11">
      <t>ジュウギョウイン</t>
    </rPh>
    <phoneticPr fontId="5"/>
  </si>
  <si>
    <t>2-4　　　産業（大分類）地区別・産業別就業者の割合</t>
    <phoneticPr fontId="2"/>
  </si>
  <si>
    <t>平成30年</t>
    <rPh sb="0" eb="2">
      <t>ヘイセイ</t>
    </rPh>
    <rPh sb="4" eb="5">
      <t>ネン</t>
    </rPh>
    <phoneticPr fontId="2"/>
  </si>
  <si>
    <t>（各年１月～12月）</t>
    <rPh sb="1" eb="3">
      <t>カクトシ</t>
    </rPh>
    <rPh sb="4" eb="5">
      <t>ガツ</t>
    </rPh>
    <rPh sb="6" eb="9">
      <t>１２ガツ</t>
    </rPh>
    <phoneticPr fontId="2"/>
  </si>
  <si>
    <t>年次</t>
    <rPh sb="0" eb="1">
      <t>トシ</t>
    </rPh>
    <rPh sb="1" eb="2">
      <t>ツギ</t>
    </rPh>
    <phoneticPr fontId="2"/>
  </si>
  <si>
    <t>昼間人口
比率
①／②</t>
    <rPh sb="0" eb="2">
      <t>チュウカン</t>
    </rPh>
    <rPh sb="2" eb="4">
      <t>ジンコウ</t>
    </rPh>
    <rPh sb="5" eb="7">
      <t>ヒリツ</t>
    </rPh>
    <phoneticPr fontId="2"/>
  </si>
  <si>
    <t>2-10　　就業・通学による流出・</t>
    <rPh sb="6" eb="8">
      <t>シュウギョウ</t>
    </rPh>
    <rPh sb="9" eb="11">
      <t>ツウガク</t>
    </rPh>
    <rPh sb="14" eb="16">
      <t>リュウシュツ</t>
    </rPh>
    <phoneticPr fontId="2"/>
  </si>
  <si>
    <t>性   　　　　比　 　　  　（　　％　　）</t>
    <rPh sb="0" eb="1">
      <t>セイ</t>
    </rPh>
    <rPh sb="8" eb="9">
      <t>ヒ</t>
    </rPh>
    <phoneticPr fontId="2"/>
  </si>
  <si>
    <t>　　　　2-5　　　人　口　指　標　　―　国　勢　調　査　―</t>
    <phoneticPr fontId="5"/>
  </si>
  <si>
    <t>※　昭和55年</t>
    <phoneticPr fontId="5"/>
  </si>
  <si>
    <t>※　　　60</t>
    <phoneticPr fontId="5"/>
  </si>
  <si>
    <t>※　平成2年</t>
    <phoneticPr fontId="5"/>
  </si>
  <si>
    <t>※　　　　7</t>
    <phoneticPr fontId="5"/>
  </si>
  <si>
    <t>※        12</t>
    <phoneticPr fontId="5"/>
  </si>
  <si>
    <t>※        17</t>
    <phoneticPr fontId="5"/>
  </si>
  <si>
    <t xml:space="preserve">           22</t>
    <phoneticPr fontId="5"/>
  </si>
  <si>
    <t xml:space="preserve">           27</t>
    <phoneticPr fontId="5"/>
  </si>
  <si>
    <t>　の　　推　　移</t>
    <rPh sb="4" eb="5">
      <t>スイ</t>
    </rPh>
    <rPh sb="7" eb="8">
      <t>ワタル</t>
    </rPh>
    <phoneticPr fontId="2"/>
  </si>
  <si>
    <t>　人　　口　　動　　態</t>
    <rPh sb="1" eb="2">
      <t>ヒト</t>
    </rPh>
    <rPh sb="4" eb="5">
      <t>クチ</t>
    </rPh>
    <rPh sb="7" eb="8">
      <t>ドウ</t>
    </rPh>
    <rPh sb="10" eb="11">
      <t>タイ</t>
    </rPh>
    <phoneticPr fontId="2"/>
  </si>
  <si>
    <t>労働力率（％）</t>
    <rPh sb="0" eb="1">
      <t>ロウ</t>
    </rPh>
    <rPh sb="1" eb="2">
      <t>ハタラキ</t>
    </rPh>
    <rPh sb="2" eb="3">
      <t>チカラ</t>
    </rPh>
    <rPh sb="3" eb="4">
      <t>リツ</t>
    </rPh>
    <phoneticPr fontId="2"/>
  </si>
  <si>
    <t>30年1月</t>
    <rPh sb="2" eb="3">
      <t>ネン</t>
    </rPh>
    <rPh sb="4" eb="5">
      <t>ツキ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</si>
  <si>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</si>
  <si>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（令和元年10月1日現在）</t>
    <rPh sb="1" eb="3">
      <t>レイワ</t>
    </rPh>
    <rPh sb="3" eb="4">
      <t>ガン</t>
    </rPh>
    <phoneticPr fontId="2"/>
  </si>
  <si>
    <t>　（　平　成　26　年　～　令　和　元　年　）</t>
    <rPh sb="3" eb="4">
      <t>ヒラ</t>
    </rPh>
    <rPh sb="5" eb="6">
      <t>シゲル</t>
    </rPh>
    <rPh sb="10" eb="11">
      <t>トシ</t>
    </rPh>
    <rPh sb="14" eb="15">
      <t>レイ</t>
    </rPh>
    <rPh sb="16" eb="17">
      <t>ワ</t>
    </rPh>
    <rPh sb="18" eb="19">
      <t>ガン</t>
    </rPh>
    <rPh sb="20" eb="21">
      <t>ネン</t>
    </rPh>
    <phoneticPr fontId="2"/>
  </si>
  <si>
    <t>令和元年10月1日
現在</t>
    <rPh sb="0" eb="2">
      <t>レイワ</t>
    </rPh>
    <rPh sb="2" eb="3">
      <t>ガン</t>
    </rPh>
    <rPh sb="3" eb="4">
      <t>ネン</t>
    </rPh>
    <rPh sb="4" eb="7">
      <t>１０ガツ</t>
    </rPh>
    <rPh sb="7" eb="9">
      <t>１ニチ</t>
    </rPh>
    <rPh sb="10" eb="12">
      <t>ゲンザイ</t>
    </rPh>
    <phoneticPr fontId="2"/>
  </si>
  <si>
    <t>平成26年
10月1日
現在</t>
    <rPh sb="0" eb="2">
      <t>ヘイセイ</t>
    </rPh>
    <rPh sb="4" eb="5">
      <t>ネン</t>
    </rPh>
    <rPh sb="6" eb="9">
      <t>１０ガツ</t>
    </rPh>
    <rPh sb="9" eb="11">
      <t>１ニチ</t>
    </rPh>
    <rPh sb="12" eb="14">
      <t>ゲンザイ</t>
    </rPh>
    <phoneticPr fontId="2"/>
  </si>
  <si>
    <t>2-11　　人　　口　　動　　態　</t>
    <phoneticPr fontId="2"/>
  </si>
  <si>
    <t>死    産</t>
    <phoneticPr fontId="2"/>
  </si>
  <si>
    <t>増　減</t>
    <phoneticPr fontId="2"/>
  </si>
  <si>
    <t>増 加 率</t>
    <phoneticPr fontId="2"/>
  </si>
  <si>
    <t>実  数</t>
    <phoneticPr fontId="2"/>
  </si>
  <si>
    <t>平成26年</t>
  </si>
  <si>
    <t>平成26年</t>
    <phoneticPr fontId="2"/>
  </si>
  <si>
    <t>-</t>
    <phoneticPr fontId="2"/>
  </si>
  <si>
    <t>ナイジェリア</t>
    <phoneticPr fontId="2"/>
  </si>
  <si>
    <t>英国</t>
    <rPh sb="0" eb="2">
      <t>エイコク</t>
    </rPh>
    <phoneticPr fontId="2"/>
  </si>
  <si>
    <t>※</t>
    <phoneticPr fontId="2"/>
  </si>
  <si>
    <t>※</t>
    <phoneticPr fontId="2"/>
  </si>
  <si>
    <t>※</t>
    <phoneticPr fontId="2"/>
  </si>
  <si>
    <t>※</t>
    <phoneticPr fontId="2"/>
  </si>
  <si>
    <t>13年</t>
    <phoneticPr fontId="2"/>
  </si>
  <si>
    <t>※</t>
    <phoneticPr fontId="2"/>
  </si>
  <si>
    <t>30年</t>
    <rPh sb="2" eb="3">
      <t>ネン</t>
    </rPh>
    <phoneticPr fontId="2"/>
  </si>
  <si>
    <t>千手町</t>
    <phoneticPr fontId="5"/>
  </si>
  <si>
    <t>-</t>
    <phoneticPr fontId="5"/>
  </si>
  <si>
    <t>茂呂</t>
    <phoneticPr fontId="2"/>
  </si>
  <si>
    <t>-</t>
    <phoneticPr fontId="2"/>
  </si>
  <si>
    <t>-</t>
    <phoneticPr fontId="2"/>
  </si>
  <si>
    <t>-</t>
    <phoneticPr fontId="2"/>
  </si>
  <si>
    <t>（注）寄与率は、全体の変化に対する各町の影響度を表わす</t>
    <phoneticPr fontId="2"/>
  </si>
  <si>
    <t>（令和元年10月1日現在）</t>
    <rPh sb="1" eb="3">
      <t>レイワ</t>
    </rPh>
    <rPh sb="3" eb="4">
      <t>ガン</t>
    </rPh>
    <rPh sb="4" eb="5">
      <t>ネン</t>
    </rPh>
    <rPh sb="5" eb="8">
      <t>１０ガツ</t>
    </rPh>
    <rPh sb="8" eb="10">
      <t>１ニチ</t>
    </rPh>
    <rPh sb="10" eb="12">
      <t>ゲンザイ</t>
    </rPh>
    <phoneticPr fontId="5"/>
  </si>
  <si>
    <t>令和元年9月30日現在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</si>
  <si>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70～74歳</t>
    <phoneticPr fontId="2"/>
  </si>
  <si>
    <t>75～79歳</t>
    <phoneticPr fontId="2"/>
  </si>
  <si>
    <t>80～84歳</t>
    <phoneticPr fontId="2"/>
  </si>
  <si>
    <t>85～89歳</t>
    <phoneticPr fontId="2"/>
  </si>
  <si>
    <t>90～94歳</t>
    <phoneticPr fontId="2"/>
  </si>
  <si>
    <t>95～99歳</t>
    <phoneticPr fontId="2"/>
  </si>
  <si>
    <t>鹿沼市　　　総数</t>
    <phoneticPr fontId="2"/>
  </si>
  <si>
    <t>65～69歳</t>
    <phoneticPr fontId="2"/>
  </si>
  <si>
    <t>南摩地区　　総数</t>
    <phoneticPr fontId="2"/>
  </si>
  <si>
    <t>-</t>
    <phoneticPr fontId="2"/>
  </si>
  <si>
    <t xml:space="preserve"> </t>
    <phoneticPr fontId="2"/>
  </si>
  <si>
    <t>45～49歳</t>
    <phoneticPr fontId="2"/>
  </si>
  <si>
    <t>50～54歳</t>
    <phoneticPr fontId="2"/>
  </si>
  <si>
    <t>50～54歳</t>
    <phoneticPr fontId="2"/>
  </si>
  <si>
    <t>8表　　5歳階級人口ピラミッド</t>
    <rPh sb="1" eb="2">
      <t>ヒョウ</t>
    </rPh>
    <rPh sb="4" eb="6">
      <t>５サイ</t>
    </rPh>
    <rPh sb="6" eb="8">
      <t>カイキュウ</t>
    </rPh>
    <rPh sb="8" eb="10">
      <t>ジンコウ</t>
    </rPh>
    <phoneticPr fontId="2"/>
  </si>
  <si>
    <t>　　　　　　―昭和60年・平成27年国勢調査―</t>
    <rPh sb="7" eb="9">
      <t>ショウワ</t>
    </rPh>
    <rPh sb="11" eb="12">
      <t>ネン</t>
    </rPh>
    <rPh sb="13" eb="15">
      <t>ヘイセイ</t>
    </rPh>
    <rPh sb="17" eb="18">
      <t>ネン</t>
    </rPh>
    <rPh sb="18" eb="20">
      <t>コクセイ</t>
    </rPh>
    <rPh sb="20" eb="22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</si>
</sst>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#,##0;&quot;△ &quot;#,##0"/>
    <numFmt numFmtId="177" formatCode="#,##0.00;&quot;△ &quot;#,##0.00"/>
    <numFmt numFmtId="178" formatCode="0;&quot;△ &quot;0"/>
    <numFmt numFmtId="179" formatCode="#,##0_);[Red]\(#,##0\)"/>
    <numFmt numFmtId="180" formatCode="#,##0.0;&quot;△ &quot;#,##0.0"/>
    <numFmt numFmtId="181" formatCode="#,##0.0;[Red]\-#,##0.0"/>
    <numFmt numFmtId="182" formatCode="0.0;&quot;△ &quot;0.0"/>
    <numFmt numFmtId="183" formatCode="#,##0_ "/>
    <numFmt numFmtId="184" formatCode="#,##0.0_ "/>
    <numFmt numFmtId="185" formatCode="#,##0.00_ "/>
    <numFmt numFmtId="186" formatCode="0.0_ "/>
    <numFmt numFmtId="187" formatCode="#,##0_ ;[Red]\-#,##0\ "/>
    <numFmt numFmtId="188" formatCode="#,##0.00_ ;[Red]\-#,##0.00\ "/>
    <numFmt numFmtId="189" formatCode="0_);[Red]\(0\)"/>
    <numFmt numFmtId="190" formatCode="0.0"/>
    <numFmt numFmtId="191" formatCode="\ ###,###,##0;&quot;-&quot;###,###,##0"/>
    <numFmt numFmtId="192" formatCode="###,###,###,##0;&quot;-&quot;##,###,###,##0"/>
    <numFmt numFmtId="193" formatCode="0.00000"/>
    <numFmt numFmtId="194" formatCode="#,##0.0_ ;[Red]\-#,##0.0\ "/>
    <numFmt numFmtId="195" formatCode="##,###,##0;&quot;-&quot;#,###,##0"/>
    <numFmt numFmtId="196" formatCode="#,###,##0;&quot; -&quot;###,##0"/>
    <numFmt numFmtId="197" formatCode="\ ###,##0;&quot;-&quot;###,##0"/>
    <numFmt numFmtId="198" formatCode="###,##0;&quot;-&quot;##,##0"/>
    <numFmt numFmtId="199" formatCode="#,##0.0_);\(#,##0.0\)"/>
    <numFmt numFmtId="200" formatCode="0.0_);[Red]\(0.0\)"/>
    <numFmt numFmtId="201" formatCode="#,##0_);\(#,##0\)"/>
    <numFmt numFmtId="202" formatCode="0.0_);\(0.0\)"/>
    <numFmt numFmtId="203" formatCode="[=0]&quot;-&quot;;General"/>
    <numFmt numFmtId="204" formatCode="#,##0.0_);[Red]\(#,##0.0\)"/>
  </numFmts>
  <fonts count="6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ゴシック"/>
      <family val="3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Century"/>
      <family val="1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20"/>
      <name val="ＭＳ Ｐゴシック"/>
      <family val="3"/>
      <charset val="128"/>
    </font>
    <font>
      <sz val="5"/>
      <name val="ＭＳ Ｐ明朝"/>
      <family val="1"/>
      <charset val="128"/>
    </font>
    <font>
      <sz val="24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18"/>
      <name val="ＭＳ Ｐ明朝"/>
      <family val="1"/>
      <charset val="128"/>
    </font>
    <font>
      <sz val="7"/>
      <name val="ＭＳ Ｐ明朝"/>
      <family val="1"/>
      <charset val="128"/>
    </font>
    <font>
      <u/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1">
    <xf numFmtId="0" fontId="0" fillId="0" borderId="0"/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6" borderId="30" applyNumberFormat="0" applyAlignment="0" applyProtection="0">
      <alignment vertical="center"/>
    </xf>
    <xf numFmtId="0" fontId="43" fillId="26" borderId="30" applyNumberFormat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0" fillId="28" borderId="31" applyNumberFormat="0" applyFont="0" applyAlignment="0" applyProtection="0">
      <alignment vertical="center"/>
    </xf>
    <xf numFmtId="0" fontId="40" fillId="28" borderId="31" applyNumberFormat="0" applyFont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33" applyNumberFormat="0" applyAlignment="0" applyProtection="0">
      <alignment vertical="center"/>
    </xf>
    <xf numFmtId="0" fontId="47" fillId="30" borderId="3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49" fillId="0" borderId="34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53" fillId="30" borderId="38" applyNumberFormat="0" applyAlignment="0" applyProtection="0">
      <alignment vertical="center"/>
    </xf>
    <xf numFmtId="0" fontId="53" fillId="30" borderId="38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31" borderId="33" applyNumberFormat="0" applyAlignment="0" applyProtection="0">
      <alignment vertical="center"/>
    </xf>
    <xf numFmtId="0" fontId="55" fillId="31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" fillId="0" borderId="0"/>
    <xf numFmtId="0" fontId="14" fillId="0" borderId="0"/>
    <xf numFmtId="0" fontId="56" fillId="32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145">
    <xf numFmtId="0" fontId="0" fillId="0" borderId="0" xfId="0"/>
    <xf numFmtId="38" fontId="5" fillId="0" borderId="0" xfId="66" applyFont="1" applyFill="1" applyAlignment="1">
      <alignment vertical="center"/>
    </xf>
    <xf numFmtId="38" fontId="3" fillId="0" borderId="0" xfId="66" applyFont="1" applyFill="1" applyAlignment="1">
      <alignment vertical="center"/>
    </xf>
    <xf numFmtId="38" fontId="3" fillId="0" borderId="0" xfId="66" applyFont="1" applyFill="1" applyBorder="1" applyAlignment="1">
      <alignment vertical="center"/>
    </xf>
    <xf numFmtId="178" fontId="6" fillId="0" borderId="0" xfId="66" applyNumberFormat="1" applyFont="1" applyFill="1" applyAlignment="1">
      <alignment vertical="center"/>
    </xf>
    <xf numFmtId="182" fontId="6" fillId="0" borderId="0" xfId="66" applyNumberFormat="1" applyFont="1" applyFill="1" applyAlignment="1">
      <alignment vertical="center"/>
    </xf>
    <xf numFmtId="178" fontId="5" fillId="0" borderId="0" xfId="66" applyNumberFormat="1" applyFont="1" applyFill="1" applyAlignment="1">
      <alignment vertical="center"/>
    </xf>
    <xf numFmtId="182" fontId="5" fillId="0" borderId="0" xfId="66" applyNumberFormat="1" applyFont="1" applyFill="1" applyAlignment="1">
      <alignment vertical="center"/>
    </xf>
    <xf numFmtId="178" fontId="7" fillId="0" borderId="0" xfId="66" applyNumberFormat="1" applyFont="1" applyFill="1" applyAlignment="1">
      <alignment vertical="center"/>
    </xf>
    <xf numFmtId="182" fontId="7" fillId="0" borderId="0" xfId="66" applyNumberFormat="1" applyFont="1" applyFill="1" applyAlignment="1">
      <alignment vertical="center"/>
    </xf>
    <xf numFmtId="178" fontId="3" fillId="0" borderId="0" xfId="66" applyNumberFormat="1" applyFont="1" applyFill="1" applyAlignment="1">
      <alignment vertical="center"/>
    </xf>
    <xf numFmtId="182" fontId="3" fillId="0" borderId="0" xfId="66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80" fontId="3" fillId="0" borderId="7" xfId="0" applyNumberFormat="1" applyFont="1" applyFill="1" applyBorder="1" applyAlignment="1">
      <alignment vertical="center"/>
    </xf>
    <xf numFmtId="180" fontId="3" fillId="0" borderId="6" xfId="0" applyNumberFormat="1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3" fillId="0" borderId="6" xfId="66" applyFont="1" applyFill="1" applyBorder="1" applyAlignment="1">
      <alignment horizontal="distributed" vertical="center"/>
    </xf>
    <xf numFmtId="38" fontId="3" fillId="0" borderId="2" xfId="66" applyFont="1" applyFill="1" applyBorder="1" applyAlignment="1">
      <alignment vertical="center"/>
    </xf>
    <xf numFmtId="38" fontId="3" fillId="0" borderId="8" xfId="66" applyFont="1" applyFill="1" applyBorder="1" applyAlignment="1">
      <alignment vertical="center"/>
    </xf>
    <xf numFmtId="38" fontId="3" fillId="0" borderId="9" xfId="66" applyFont="1" applyFill="1" applyBorder="1" applyAlignment="1">
      <alignment horizontal="distributed" vertical="center"/>
    </xf>
    <xf numFmtId="38" fontId="3" fillId="0" borderId="0" xfId="66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 justifyLastLine="1"/>
    </xf>
    <xf numFmtId="184" fontId="3" fillId="0" borderId="2" xfId="0" applyNumberFormat="1" applyFont="1" applyFill="1" applyBorder="1" applyAlignment="1">
      <alignment vertical="center"/>
    </xf>
    <xf numFmtId="184" fontId="3" fillId="0" borderId="7" xfId="0" applyNumberFormat="1" applyFont="1" applyFill="1" applyBorder="1" applyAlignment="1">
      <alignment vertical="center"/>
    </xf>
    <xf numFmtId="184" fontId="3" fillId="0" borderId="6" xfId="0" applyNumberFormat="1" applyFont="1" applyFill="1" applyBorder="1" applyAlignment="1">
      <alignment vertical="center"/>
    </xf>
    <xf numFmtId="184" fontId="3" fillId="0" borderId="3" xfId="0" applyNumberFormat="1" applyFont="1" applyFill="1" applyBorder="1" applyAlignment="1">
      <alignment vertical="center"/>
    </xf>
    <xf numFmtId="184" fontId="3" fillId="0" borderId="10" xfId="0" applyNumberFormat="1" applyFont="1" applyFill="1" applyBorder="1" applyAlignment="1">
      <alignment vertical="center"/>
    </xf>
    <xf numFmtId="184" fontId="3" fillId="0" borderId="9" xfId="0" applyNumberFormat="1" applyFont="1" applyFill="1" applyBorder="1" applyAlignment="1">
      <alignment vertical="center"/>
    </xf>
    <xf numFmtId="183" fontId="3" fillId="0" borderId="2" xfId="0" applyNumberFormat="1" applyFont="1" applyFill="1" applyBorder="1" applyAlignment="1">
      <alignment vertical="center"/>
    </xf>
    <xf numFmtId="185" fontId="3" fillId="0" borderId="2" xfId="0" applyNumberFormat="1" applyFont="1" applyFill="1" applyBorder="1" applyAlignment="1">
      <alignment vertical="center"/>
    </xf>
    <xf numFmtId="176" fontId="3" fillId="0" borderId="2" xfId="66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5" fillId="0" borderId="0" xfId="86" applyFont="1" applyFill="1" applyAlignment="1">
      <alignment vertical="center"/>
    </xf>
    <xf numFmtId="0" fontId="5" fillId="0" borderId="0" xfId="86" applyFont="1" applyFill="1" applyAlignment="1">
      <alignment horizontal="right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4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ill="1" applyAlignment="1">
      <alignment vertical="center"/>
    </xf>
    <xf numFmtId="0" fontId="5" fillId="0" borderId="1" xfId="86" applyFont="1" applyFill="1" applyBorder="1" applyAlignment="1">
      <alignment horizontal="distributed" vertical="center" wrapText="1" justifyLastLine="1"/>
    </xf>
    <xf numFmtId="183" fontId="3" fillId="0" borderId="2" xfId="86" applyNumberFormat="1" applyFill="1" applyBorder="1" applyAlignment="1">
      <alignment vertical="center"/>
    </xf>
    <xf numFmtId="183" fontId="3" fillId="0" borderId="7" xfId="86" applyNumberFormat="1" applyFill="1" applyBorder="1" applyAlignment="1">
      <alignment vertical="center"/>
    </xf>
    <xf numFmtId="183" fontId="3" fillId="0" borderId="6" xfId="86" applyNumberFormat="1" applyFill="1" applyBorder="1" applyAlignment="1">
      <alignment vertical="center"/>
    </xf>
    <xf numFmtId="0" fontId="3" fillId="0" borderId="8" xfId="86" applyFont="1" applyFill="1" applyBorder="1" applyAlignment="1">
      <alignment vertical="center"/>
    </xf>
    <xf numFmtId="183" fontId="3" fillId="0" borderId="3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/>
    </xf>
    <xf numFmtId="176" fontId="3" fillId="0" borderId="7" xfId="86" applyNumberFormat="1" applyFill="1" applyBorder="1" applyAlignment="1">
      <alignment vertical="center"/>
    </xf>
    <xf numFmtId="0" fontId="3" fillId="0" borderId="6" xfId="86" applyFont="1" applyFill="1" applyBorder="1" applyAlignment="1">
      <alignment horizontal="distributed" vertical="center" wrapText="1"/>
    </xf>
    <xf numFmtId="38" fontId="3" fillId="0" borderId="6" xfId="66" applyFont="1" applyFill="1" applyBorder="1" applyAlignment="1">
      <alignment vertical="center"/>
    </xf>
    <xf numFmtId="38" fontId="3" fillId="0" borderId="3" xfId="66" applyFont="1" applyFill="1" applyBorder="1" applyAlignment="1">
      <alignment vertical="center"/>
    </xf>
    <xf numFmtId="38" fontId="3" fillId="0" borderId="9" xfId="66" applyFont="1" applyFill="1" applyBorder="1" applyAlignment="1">
      <alignment vertical="center"/>
    </xf>
    <xf numFmtId="0" fontId="5" fillId="0" borderId="0" xfId="86" applyFont="1" applyFill="1" applyAlignment="1">
      <alignment horizontal="center" vertical="center"/>
    </xf>
    <xf numFmtId="0" fontId="3" fillId="0" borderId="11" xfId="86" applyFont="1" applyFill="1" applyBorder="1" applyAlignment="1">
      <alignment horizontal="distributed" vertical="center" justifyLastLine="1"/>
    </xf>
    <xf numFmtId="0" fontId="3" fillId="0" borderId="12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 justifyLastLine="1"/>
    </xf>
    <xf numFmtId="0" fontId="4" fillId="0" borderId="6" xfId="86" applyFont="1" applyFill="1" applyBorder="1" applyAlignment="1">
      <alignment horizontal="distributed" vertical="center" justifyLastLine="1"/>
    </xf>
    <xf numFmtId="0" fontId="3" fillId="0" borderId="6" xfId="86" applyFont="1" applyFill="1" applyBorder="1" applyAlignment="1">
      <alignment horizontal="center" vertical="center"/>
    </xf>
    <xf numFmtId="183" fontId="3" fillId="0" borderId="6" xfId="86" applyNumberFormat="1" applyFont="1" applyFill="1" applyBorder="1" applyAlignment="1">
      <alignment horizontal="center" vertical="center"/>
    </xf>
    <xf numFmtId="0" fontId="3" fillId="0" borderId="13" xfId="86" applyFont="1" applyFill="1" applyBorder="1" applyAlignment="1">
      <alignment horizontal="center" vertical="center"/>
    </xf>
    <xf numFmtId="183" fontId="3" fillId="0" borderId="13" xfId="86" applyNumberFormat="1" applyFont="1" applyFill="1" applyBorder="1" applyAlignment="1">
      <alignment horizontal="center" vertical="center"/>
    </xf>
    <xf numFmtId="38" fontId="3" fillId="0" borderId="0" xfId="66" applyFont="1" applyFill="1" applyAlignment="1">
      <alignment horizontal="distributed" vertical="center"/>
    </xf>
    <xf numFmtId="0" fontId="4" fillId="0" borderId="0" xfId="86" applyFont="1" applyFill="1" applyAlignment="1">
      <alignment vertical="center"/>
    </xf>
    <xf numFmtId="38" fontId="4" fillId="0" borderId="0" xfId="66" applyFont="1" applyFill="1" applyAlignment="1">
      <alignment vertical="center"/>
    </xf>
    <xf numFmtId="56" fontId="6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right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38" fontId="12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2" fillId="0" borderId="14" xfId="0" applyFont="1" applyFill="1" applyBorder="1" applyProtection="1">
      <protection locked="0"/>
    </xf>
    <xf numFmtId="0" fontId="12" fillId="0" borderId="6" xfId="0" applyFont="1" applyFill="1" applyBorder="1" applyProtection="1">
      <protection locked="0"/>
    </xf>
    <xf numFmtId="0" fontId="12" fillId="0" borderId="9" xfId="0" applyFont="1" applyFill="1" applyBorder="1" applyProtection="1">
      <protection locked="0"/>
    </xf>
    <xf numFmtId="0" fontId="6" fillId="0" borderId="8" xfId="86" applyFont="1" applyFill="1" applyBorder="1" applyAlignment="1">
      <alignment horizontal="right" vertical="center"/>
    </xf>
    <xf numFmtId="0" fontId="18" fillId="0" borderId="0" xfId="0" applyFont="1" applyFill="1" applyAlignment="1" applyProtection="1">
      <alignment vertical="center"/>
      <protection locked="0"/>
    </xf>
    <xf numFmtId="38" fontId="5" fillId="0" borderId="0" xfId="0" applyNumberFormat="1" applyFont="1" applyFill="1" applyAlignment="1">
      <alignment vertical="center"/>
    </xf>
    <xf numFmtId="38" fontId="22" fillId="0" borderId="6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 justifyLastLine="1"/>
    </xf>
    <xf numFmtId="0" fontId="23" fillId="0" borderId="14" xfId="0" applyFont="1" applyFill="1" applyBorder="1" applyProtection="1">
      <protection locked="0"/>
    </xf>
    <xf numFmtId="0" fontId="23" fillId="0" borderId="6" xfId="0" applyFont="1" applyFill="1" applyBorder="1" applyProtection="1"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Protection="1"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178" fontId="6" fillId="0" borderId="0" xfId="66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9" fontId="6" fillId="0" borderId="0" xfId="66" applyNumberFormat="1" applyFont="1" applyFill="1" applyAlignment="1">
      <alignment horizontal="right" vertical="center"/>
    </xf>
    <xf numFmtId="179" fontId="5" fillId="0" borderId="0" xfId="66" applyNumberFormat="1" applyFont="1" applyFill="1" applyAlignment="1">
      <alignment horizontal="right" vertical="center"/>
    </xf>
    <xf numFmtId="179" fontId="7" fillId="0" borderId="0" xfId="66" applyNumberFormat="1" applyFont="1" applyFill="1" applyAlignment="1">
      <alignment horizontal="right" vertical="center"/>
    </xf>
    <xf numFmtId="179" fontId="3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vertical="justify"/>
    </xf>
    <xf numFmtId="178" fontId="5" fillId="0" borderId="0" xfId="66" applyNumberFormat="1" applyFont="1" applyFill="1" applyAlignment="1">
      <alignment vertical="justify"/>
    </xf>
    <xf numFmtId="178" fontId="7" fillId="0" borderId="0" xfId="66" applyNumberFormat="1" applyFont="1" applyFill="1" applyAlignment="1">
      <alignment vertical="justify"/>
    </xf>
    <xf numFmtId="178" fontId="3" fillId="0" borderId="0" xfId="66" applyNumberFormat="1" applyFont="1" applyFill="1" applyAlignment="1">
      <alignment vertical="justify"/>
    </xf>
    <xf numFmtId="183" fontId="3" fillId="0" borderId="13" xfId="86" applyNumberFormat="1" applyFont="1" applyFill="1" applyBorder="1" applyAlignment="1">
      <alignment horizontal="distributed" vertical="center" justifyLastLine="1"/>
    </xf>
    <xf numFmtId="0" fontId="5" fillId="0" borderId="15" xfId="86" applyFont="1" applyFill="1" applyBorder="1" applyAlignment="1">
      <alignment horizontal="center" vertical="center"/>
    </xf>
    <xf numFmtId="183" fontId="3" fillId="0" borderId="7" xfId="86" applyNumberFormat="1" applyFont="1" applyFill="1" applyBorder="1" applyAlignment="1">
      <alignment vertical="center"/>
    </xf>
    <xf numFmtId="183" fontId="3" fillId="0" borderId="16" xfId="86" applyNumberFormat="1" applyFont="1" applyFill="1" applyBorder="1" applyAlignment="1">
      <alignment horizontal="center" vertical="center"/>
    </xf>
    <xf numFmtId="183" fontId="3" fillId="0" borderId="0" xfId="86" applyNumberFormat="1" applyFont="1" applyFill="1" applyAlignment="1">
      <alignment vertical="center"/>
    </xf>
    <xf numFmtId="183" fontId="3" fillId="0" borderId="2" xfId="86" applyNumberFormat="1" applyFont="1" applyFill="1" applyBorder="1" applyAlignment="1">
      <alignment vertical="center"/>
    </xf>
    <xf numFmtId="0" fontId="3" fillId="0" borderId="17" xfId="86" applyFont="1" applyFill="1" applyBorder="1" applyAlignment="1">
      <alignment horizontal="center" vertical="center"/>
    </xf>
    <xf numFmtId="0" fontId="3" fillId="0" borderId="7" xfId="86" applyFont="1" applyFill="1" applyBorder="1" applyAlignment="1">
      <alignment vertical="center"/>
    </xf>
    <xf numFmtId="179" fontId="3" fillId="0" borderId="0" xfId="86" applyNumberFormat="1" applyFont="1" applyFill="1" applyAlignment="1">
      <alignment vertical="center"/>
    </xf>
    <xf numFmtId="0" fontId="3" fillId="0" borderId="2" xfId="86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57" fontId="5" fillId="0" borderId="15" xfId="86" applyNumberFormat="1" applyFont="1" applyFill="1" applyBorder="1" applyAlignment="1">
      <alignment vertical="center"/>
    </xf>
    <xf numFmtId="0" fontId="5" fillId="0" borderId="15" xfId="86" applyFont="1" applyFill="1" applyBorder="1" applyAlignment="1">
      <alignment vertical="center"/>
    </xf>
    <xf numFmtId="0" fontId="3" fillId="0" borderId="0" xfId="86" applyFont="1" applyFill="1" applyAlignment="1">
      <alignment horizontal="center" vertical="center"/>
    </xf>
    <xf numFmtId="0" fontId="3" fillId="0" borderId="0" xfId="86" applyFont="1" applyFill="1" applyBorder="1" applyAlignment="1">
      <alignment vertical="center"/>
    </xf>
    <xf numFmtId="0" fontId="3" fillId="0" borderId="0" xfId="86" applyFont="1" applyFill="1" applyBorder="1" applyAlignment="1">
      <alignment horizontal="distributed" vertical="center" justifyLastLine="1"/>
    </xf>
    <xf numFmtId="177" fontId="3" fillId="0" borderId="0" xfId="86" applyNumberFormat="1" applyFont="1" applyFill="1" applyBorder="1" applyAlignment="1">
      <alignment vertical="center"/>
    </xf>
    <xf numFmtId="0" fontId="3" fillId="0" borderId="0" xfId="86" applyFont="1" applyFill="1" applyAlignment="1">
      <alignment vertical="center" shrinkToFit="1"/>
    </xf>
    <xf numFmtId="0" fontId="3" fillId="0" borderId="0" xfId="86" applyFont="1" applyFill="1" applyBorder="1" applyAlignment="1">
      <alignment horizontal="center" vertical="center"/>
    </xf>
    <xf numFmtId="0" fontId="24" fillId="0" borderId="0" xfId="86" applyFont="1" applyFill="1" applyBorder="1" applyAlignment="1">
      <alignment vertical="center"/>
    </xf>
    <xf numFmtId="0" fontId="5" fillId="0" borderId="0" xfId="86" applyFont="1" applyFill="1" applyAlignment="1">
      <alignment horizontal="left" vertical="center"/>
    </xf>
    <xf numFmtId="183" fontId="3" fillId="0" borderId="0" xfId="86" applyNumberFormat="1" applyFont="1" applyFill="1" applyBorder="1" applyAlignment="1">
      <alignment vertical="center"/>
    </xf>
    <xf numFmtId="0" fontId="3" fillId="0" borderId="10" xfId="86" applyFont="1" applyFill="1" applyBorder="1" applyAlignment="1">
      <alignment vertical="center"/>
    </xf>
    <xf numFmtId="0" fontId="3" fillId="0" borderId="3" xfId="86" applyFont="1" applyFill="1" applyBorder="1" applyAlignment="1">
      <alignment vertical="center"/>
    </xf>
    <xf numFmtId="0" fontId="3" fillId="0" borderId="18" xfId="86" applyFont="1" applyFill="1" applyBorder="1" applyAlignment="1">
      <alignment vertical="center"/>
    </xf>
    <xf numFmtId="189" fontId="3" fillId="0" borderId="0" xfId="86" applyNumberFormat="1" applyFont="1" applyFill="1" applyBorder="1" applyAlignment="1">
      <alignment vertical="center"/>
    </xf>
    <xf numFmtId="184" fontId="3" fillId="0" borderId="7" xfId="86" applyNumberFormat="1" applyFont="1" applyFill="1" applyBorder="1" applyAlignment="1">
      <alignment vertical="center"/>
    </xf>
    <xf numFmtId="178" fontId="5" fillId="0" borderId="0" xfId="66" applyNumberFormat="1" applyFont="1" applyFill="1" applyBorder="1" applyAlignment="1">
      <alignment horizontal="right" vertical="center"/>
    </xf>
    <xf numFmtId="38" fontId="13" fillId="0" borderId="0" xfId="66" applyFont="1" applyFill="1" applyAlignment="1">
      <alignment horizontal="right" vertical="center"/>
    </xf>
    <xf numFmtId="49" fontId="10" fillId="0" borderId="1" xfId="87" applyNumberFormat="1" applyFont="1" applyFill="1" applyBorder="1" applyAlignment="1">
      <alignment horizontal="distributed" vertical="center" wrapText="1" justifyLastLine="1"/>
    </xf>
    <xf numFmtId="0" fontId="3" fillId="0" borderId="9" xfId="86" applyFont="1" applyFill="1" applyBorder="1" applyAlignment="1">
      <alignment horizontal="distributed" vertical="center" wrapText="1"/>
    </xf>
    <xf numFmtId="183" fontId="3" fillId="0" borderId="3" xfId="86" applyNumberFormat="1" applyFill="1" applyBorder="1" applyAlignment="1">
      <alignment vertical="center"/>
    </xf>
    <xf numFmtId="183" fontId="3" fillId="0" borderId="10" xfId="86" applyNumberFormat="1" applyFill="1" applyBorder="1" applyAlignment="1">
      <alignment vertical="center"/>
    </xf>
    <xf numFmtId="183" fontId="3" fillId="0" borderId="9" xfId="86" applyNumberFormat="1" applyFill="1" applyBorder="1" applyAlignment="1">
      <alignment vertical="center"/>
    </xf>
    <xf numFmtId="187" fontId="3" fillId="0" borderId="3" xfId="66" applyNumberFormat="1" applyFont="1" applyFill="1" applyBorder="1" applyAlignment="1">
      <alignment horizontal="right" vertical="center"/>
    </xf>
    <xf numFmtId="176" fontId="3" fillId="0" borderId="10" xfId="86" applyNumberForma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3" fillId="0" borderId="19" xfId="66" applyNumberFormat="1" applyFont="1" applyFill="1" applyBorder="1" applyAlignment="1">
      <alignment vertical="center"/>
    </xf>
    <xf numFmtId="180" fontId="3" fillId="0" borderId="20" xfId="66" applyNumberFormat="1" applyFont="1" applyFill="1" applyBorder="1" applyAlignment="1">
      <alignment vertical="center"/>
    </xf>
    <xf numFmtId="176" fontId="3" fillId="0" borderId="21" xfId="66" applyNumberFormat="1" applyFont="1" applyFill="1" applyBorder="1" applyAlignment="1">
      <alignment vertical="center"/>
    </xf>
    <xf numFmtId="180" fontId="3" fillId="0" borderId="22" xfId="66" applyNumberFormat="1" applyFont="1" applyFill="1" applyBorder="1" applyAlignment="1">
      <alignment vertical="center"/>
    </xf>
    <xf numFmtId="183" fontId="3" fillId="0" borderId="18" xfId="86" applyNumberFormat="1" applyFill="1" applyBorder="1" applyAlignment="1">
      <alignment vertical="center"/>
    </xf>
    <xf numFmtId="183" fontId="3" fillId="0" borderId="23" xfId="86" applyNumberFormat="1" applyFill="1" applyBorder="1" applyAlignment="1">
      <alignment vertical="center"/>
    </xf>
    <xf numFmtId="183" fontId="3" fillId="0" borderId="14" xfId="86" applyNumberFormat="1" applyFill="1" applyBorder="1" applyAlignment="1">
      <alignment vertical="center"/>
    </xf>
    <xf numFmtId="0" fontId="3" fillId="0" borderId="18" xfId="86" applyFont="1" applyFill="1" applyBorder="1" applyAlignment="1">
      <alignment horizontal="distributed" vertical="center" wrapText="1"/>
    </xf>
    <xf numFmtId="0" fontId="3" fillId="0" borderId="2" xfId="86" applyFont="1" applyFill="1" applyBorder="1" applyAlignment="1">
      <alignment horizontal="distributed" vertical="center" wrapText="1"/>
    </xf>
    <xf numFmtId="0" fontId="3" fillId="0" borderId="3" xfId="86" applyFont="1" applyFill="1" applyBorder="1" applyAlignment="1">
      <alignment horizontal="distributed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200" fontId="6" fillId="0" borderId="0" xfId="0" applyNumberFormat="1" applyFont="1" applyFill="1" applyAlignment="1">
      <alignment vertical="center"/>
    </xf>
    <xf numFmtId="200" fontId="5" fillId="0" borderId="0" xfId="0" applyNumberFormat="1" applyFont="1" applyFill="1" applyAlignment="1">
      <alignment vertical="center"/>
    </xf>
    <xf numFmtId="200" fontId="3" fillId="0" borderId="7" xfId="0" applyNumberFormat="1" applyFont="1" applyFill="1" applyBorder="1" applyAlignment="1">
      <alignment vertical="center"/>
    </xf>
    <xf numFmtId="200" fontId="3" fillId="0" borderId="0" xfId="0" applyNumberFormat="1" applyFont="1" applyFill="1" applyAlignment="1">
      <alignment vertical="center"/>
    </xf>
    <xf numFmtId="0" fontId="25" fillId="0" borderId="0" xfId="0" applyFont="1" applyFill="1" applyAlignment="1" applyProtection="1">
      <alignment horizontal="left" vertical="center"/>
      <protection locked="0"/>
    </xf>
    <xf numFmtId="38" fontId="5" fillId="0" borderId="0" xfId="66" applyFont="1" applyFill="1" applyAlignment="1">
      <alignment horizontal="right" vertical="center"/>
    </xf>
    <xf numFmtId="0" fontId="3" fillId="0" borderId="0" xfId="86" applyFont="1" applyFill="1" applyAlignment="1">
      <alignment horizontal="right" vertical="center"/>
    </xf>
    <xf numFmtId="178" fontId="5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right" vertical="center"/>
    </xf>
    <xf numFmtId="178" fontId="3" fillId="0" borderId="0" xfId="66" applyNumberFormat="1" applyFont="1" applyFill="1" applyAlignment="1">
      <alignment horizontal="right" vertical="center"/>
    </xf>
    <xf numFmtId="178" fontId="8" fillId="0" borderId="0" xfId="66" applyNumberFormat="1" applyFont="1" applyFill="1" applyAlignment="1">
      <alignment horizontal="right" vertical="center"/>
    </xf>
    <xf numFmtId="178" fontId="7" fillId="0" borderId="0" xfId="66" applyNumberFormat="1" applyFont="1" applyFill="1" applyAlignment="1">
      <alignment horizontal="center" vertical="center"/>
    </xf>
    <xf numFmtId="178" fontId="3" fillId="0" borderId="0" xfId="66" applyNumberFormat="1" applyFont="1" applyFill="1" applyAlignment="1">
      <alignment horizontal="center" vertical="center"/>
    </xf>
    <xf numFmtId="38" fontId="3" fillId="0" borderId="4" xfId="66" applyFont="1" applyFill="1" applyBorder="1" applyAlignment="1">
      <alignment horizontal="center" vertical="center" justifyLastLine="1"/>
    </xf>
    <xf numFmtId="38" fontId="5" fillId="0" borderId="0" xfId="66" applyFont="1" applyFill="1" applyAlignment="1">
      <alignment horizontal="center" vertical="center"/>
    </xf>
    <xf numFmtId="38" fontId="3" fillId="0" borderId="5" xfId="66" applyFont="1" applyFill="1" applyBorder="1" applyAlignment="1">
      <alignment horizontal="center" vertical="center" justifyLastLine="1"/>
    </xf>
    <xf numFmtId="38" fontId="3" fillId="0" borderId="1" xfId="66" applyFont="1" applyFill="1" applyBorder="1" applyAlignment="1">
      <alignment horizontal="center" vertical="center" justifyLastLine="1"/>
    </xf>
    <xf numFmtId="0" fontId="5" fillId="0" borderId="0" xfId="0" applyFont="1" applyFill="1" applyAlignment="1" applyProtection="1">
      <protection locked="0"/>
    </xf>
    <xf numFmtId="176" fontId="3" fillId="0" borderId="23" xfId="86" applyNumberFormat="1" applyFill="1" applyBorder="1" applyAlignment="1">
      <alignment vertical="center"/>
    </xf>
    <xf numFmtId="179" fontId="6" fillId="0" borderId="0" xfId="66" applyNumberFormat="1" applyFont="1" applyFill="1" applyAlignment="1">
      <alignment vertical="center"/>
    </xf>
    <xf numFmtId="179" fontId="5" fillId="0" borderId="0" xfId="66" applyNumberFormat="1" applyFont="1" applyFill="1" applyAlignment="1">
      <alignment vertical="center"/>
    </xf>
    <xf numFmtId="179" fontId="7" fillId="0" borderId="0" xfId="66" applyNumberFormat="1" applyFont="1" applyFill="1" applyAlignment="1">
      <alignment vertical="center"/>
    </xf>
    <xf numFmtId="179" fontId="3" fillId="0" borderId="0" xfId="66" applyNumberFormat="1" applyFont="1" applyFill="1" applyAlignment="1">
      <alignment vertical="center"/>
    </xf>
    <xf numFmtId="179" fontId="27" fillId="0" borderId="0" xfId="66" applyNumberFormat="1" applyFont="1" applyFill="1" applyAlignment="1">
      <alignment horizontal="right" vertical="center"/>
    </xf>
    <xf numFmtId="56" fontId="3" fillId="0" borderId="0" xfId="0" applyNumberFormat="1" applyFont="1" applyFill="1" applyAlignment="1">
      <alignment vertical="center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38" fontId="23" fillId="0" borderId="0" xfId="0" applyNumberFormat="1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199" fontId="3" fillId="0" borderId="0" xfId="86" applyNumberFormat="1" applyFont="1" applyFill="1" applyBorder="1" applyAlignment="1">
      <alignment horizontal="right" vertical="center"/>
    </xf>
    <xf numFmtId="0" fontId="5" fillId="0" borderId="4" xfId="86" applyFont="1" applyFill="1" applyBorder="1" applyAlignment="1">
      <alignment horizontal="distributed" vertical="center" wrapText="1" justifyLastLine="1"/>
    </xf>
    <xf numFmtId="176" fontId="3" fillId="0" borderId="0" xfId="0" applyNumberFormat="1" applyFont="1" applyFill="1" applyBorder="1" applyAlignment="1">
      <alignment vertical="center"/>
    </xf>
    <xf numFmtId="200" fontId="3" fillId="0" borderId="2" xfId="0" applyNumberFormat="1" applyFont="1" applyFill="1" applyBorder="1" applyAlignment="1">
      <alignment vertical="center"/>
    </xf>
    <xf numFmtId="179" fontId="3" fillId="0" borderId="1" xfId="86" applyNumberFormat="1" applyFont="1" applyFill="1" applyBorder="1" applyAlignment="1">
      <alignment horizontal="distributed" vertical="center" justifyLastLine="1"/>
    </xf>
    <xf numFmtId="179" fontId="5" fillId="0" borderId="15" xfId="86" applyNumberFormat="1" applyFont="1" applyFill="1" applyBorder="1" applyAlignment="1">
      <alignment vertical="center"/>
    </xf>
    <xf numFmtId="179" fontId="5" fillId="0" borderId="0" xfId="86" applyNumberFormat="1" applyFont="1" applyFill="1" applyAlignment="1">
      <alignment vertical="center"/>
    </xf>
    <xf numFmtId="0" fontId="3" fillId="0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86" applyFont="1" applyFill="1" applyAlignment="1">
      <alignment vertical="center"/>
    </xf>
    <xf numFmtId="49" fontId="6" fillId="0" borderId="0" xfId="66" applyNumberFormat="1" applyFont="1" applyFill="1" applyAlignment="1">
      <alignment vertical="center"/>
    </xf>
    <xf numFmtId="200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38" fontId="5" fillId="0" borderId="6" xfId="66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vertical="center"/>
    </xf>
    <xf numFmtId="179" fontId="58" fillId="0" borderId="0" xfId="66" applyNumberFormat="1" applyFont="1" applyFill="1" applyAlignment="1">
      <alignment horizontal="right" vertical="center"/>
    </xf>
    <xf numFmtId="179" fontId="3" fillId="0" borderId="0" xfId="86" applyNumberFormat="1" applyFont="1" applyFill="1" applyBorder="1" applyAlignment="1">
      <alignment vertical="center"/>
    </xf>
    <xf numFmtId="38" fontId="18" fillId="0" borderId="0" xfId="66" applyFont="1" applyFill="1" applyAlignment="1">
      <alignment vertical="center"/>
    </xf>
    <xf numFmtId="0" fontId="3" fillId="0" borderId="15" xfId="86" applyFont="1" applyFill="1" applyBorder="1" applyAlignment="1">
      <alignment horizontal="center" vertical="center" justifyLastLine="1"/>
    </xf>
    <xf numFmtId="187" fontId="4" fillId="0" borderId="2" xfId="66" applyNumberFormat="1" applyFont="1" applyFill="1" applyBorder="1" applyAlignment="1">
      <alignment vertical="center"/>
    </xf>
    <xf numFmtId="187" fontId="3" fillId="0" borderId="2" xfId="66" applyNumberFormat="1" applyFont="1" applyFill="1" applyBorder="1" applyAlignment="1">
      <alignment vertical="center"/>
    </xf>
    <xf numFmtId="0" fontId="13" fillId="0" borderId="0" xfId="0" applyFont="1" applyBorder="1"/>
    <xf numFmtId="0" fontId="19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/>
    <xf numFmtId="38" fontId="3" fillId="0" borderId="15" xfId="66" applyFont="1" applyFill="1" applyBorder="1" applyAlignment="1">
      <alignment vertical="center"/>
    </xf>
    <xf numFmtId="0" fontId="59" fillId="33" borderId="0" xfId="0" applyFont="1" applyFill="1"/>
    <xf numFmtId="0" fontId="3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3" fillId="0" borderId="24" xfId="86" applyFont="1" applyFill="1" applyBorder="1" applyAlignment="1">
      <alignment horizontal="distributed" vertical="center" justifyLastLine="1"/>
    </xf>
    <xf numFmtId="0" fontId="5" fillId="0" borderId="24" xfId="86" applyFont="1" applyFill="1" applyBorder="1" applyAlignment="1">
      <alignment horizontal="distributed" vertical="center" wrapText="1" justifyLastLine="1"/>
    </xf>
    <xf numFmtId="0" fontId="18" fillId="0" borderId="0" xfId="0" applyFont="1" applyFill="1" applyBorder="1" applyAlignment="1" applyProtection="1">
      <alignment vertical="center"/>
      <protection locked="0"/>
    </xf>
    <xf numFmtId="38" fontId="0" fillId="0" borderId="0" xfId="66" applyFont="1"/>
    <xf numFmtId="38" fontId="5" fillId="0" borderId="0" xfId="66" applyFont="1" applyAlignment="1"/>
    <xf numFmtId="38" fontId="14" fillId="0" borderId="0" xfId="66" applyFont="1"/>
    <xf numFmtId="38" fontId="13" fillId="0" borderId="5" xfId="66" applyFont="1" applyBorder="1" applyAlignment="1">
      <alignment horizontal="center" vertical="center"/>
    </xf>
    <xf numFmtId="38" fontId="13" fillId="0" borderId="6" xfId="66" applyFont="1" applyBorder="1" applyAlignment="1">
      <alignment vertical="center"/>
    </xf>
    <xf numFmtId="38" fontId="5" fillId="0" borderId="15" xfId="66" applyFont="1" applyFill="1" applyBorder="1" applyAlignment="1">
      <alignment vertical="center"/>
    </xf>
    <xf numFmtId="38" fontId="5" fillId="0" borderId="0" xfId="66" applyFont="1" applyBorder="1" applyAlignment="1">
      <alignment vertical="center"/>
    </xf>
    <xf numFmtId="38" fontId="5" fillId="0" borderId="0" xfId="66" applyFont="1"/>
    <xf numFmtId="38" fontId="5" fillId="0" borderId="0" xfId="66" applyFont="1" applyAlignment="1">
      <alignment vertical="center"/>
    </xf>
    <xf numFmtId="177" fontId="4" fillId="0" borderId="2" xfId="66" applyNumberFormat="1" applyFont="1" applyFill="1" applyBorder="1" applyAlignment="1">
      <alignment vertical="center"/>
    </xf>
    <xf numFmtId="177" fontId="3" fillId="0" borderId="2" xfId="66" applyNumberFormat="1" applyFont="1" applyFill="1" applyBorder="1" applyAlignment="1">
      <alignment vertical="center"/>
    </xf>
    <xf numFmtId="38" fontId="3" fillId="0" borderId="7" xfId="66" applyFont="1" applyFill="1" applyBorder="1" applyAlignment="1">
      <alignment vertical="center"/>
    </xf>
    <xf numFmtId="38" fontId="3" fillId="0" borderId="10" xfId="66" applyFont="1" applyFill="1" applyBorder="1" applyAlignment="1">
      <alignment vertical="center"/>
    </xf>
    <xf numFmtId="177" fontId="3" fillId="0" borderId="3" xfId="66" applyNumberFormat="1" applyFont="1" applyFill="1" applyBorder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23" fillId="0" borderId="0" xfId="0" applyNumberFormat="1" applyFont="1" applyFill="1" applyProtection="1">
      <protection locked="0"/>
    </xf>
    <xf numFmtId="38" fontId="13" fillId="0" borderId="0" xfId="66" applyFont="1" applyBorder="1" applyAlignment="1">
      <alignment vertical="center"/>
    </xf>
    <xf numFmtId="0" fontId="5" fillId="0" borderId="0" xfId="86" applyFont="1" applyFill="1" applyAlignment="1">
      <alignment vertical="top" wrapText="1"/>
    </xf>
    <xf numFmtId="0" fontId="12" fillId="0" borderId="4" xfId="86" applyFont="1" applyFill="1" applyBorder="1" applyAlignment="1">
      <alignment horizontal="distributed" vertical="center" wrapText="1" justifyLastLine="1"/>
    </xf>
    <xf numFmtId="184" fontId="3" fillId="0" borderId="0" xfId="0" applyNumberFormat="1" applyFont="1" applyFill="1" applyBorder="1" applyAlignment="1">
      <alignment vertical="center"/>
    </xf>
    <xf numFmtId="0" fontId="57" fillId="0" borderId="0" xfId="0" applyFont="1" applyAlignment="1">
      <alignment horizontal="justify" vertical="center"/>
    </xf>
    <xf numFmtId="183" fontId="3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80" fontId="3" fillId="0" borderId="2" xfId="0" applyNumberFormat="1" applyFont="1" applyFill="1" applyBorder="1" applyAlignment="1">
      <alignment horizontal="right" vertical="center"/>
    </xf>
    <xf numFmtId="184" fontId="3" fillId="0" borderId="23" xfId="0" applyNumberFormat="1" applyFont="1" applyFill="1" applyBorder="1" applyAlignment="1">
      <alignment vertical="center"/>
    </xf>
    <xf numFmtId="38" fontId="13" fillId="0" borderId="4" xfId="66" applyFont="1" applyBorder="1" applyAlignment="1">
      <alignment horizontal="center" vertical="center"/>
    </xf>
    <xf numFmtId="38" fontId="13" fillId="0" borderId="7" xfId="66" applyFont="1" applyBorder="1" applyAlignment="1">
      <alignment vertical="center"/>
    </xf>
    <xf numFmtId="38" fontId="13" fillId="0" borderId="10" xfId="66" applyFont="1" applyBorder="1" applyAlignment="1">
      <alignment vertical="center"/>
    </xf>
    <xf numFmtId="0" fontId="5" fillId="0" borderId="0" xfId="0" applyFont="1" applyAlignment="1">
      <alignment vertical="center"/>
    </xf>
    <xf numFmtId="49" fontId="0" fillId="0" borderId="0" xfId="0" quotePrefix="1" applyNumberFormat="1" applyAlignment="1">
      <alignment horizontal="right" vertical="center"/>
    </xf>
    <xf numFmtId="183" fontId="3" fillId="0" borderId="18" xfId="86" applyNumberFormat="1" applyFont="1" applyFill="1" applyBorder="1" applyAlignment="1">
      <alignment vertical="center"/>
    </xf>
    <xf numFmtId="183" fontId="3" fillId="0" borderId="6" xfId="86" applyNumberFormat="1" applyFont="1" applyFill="1" applyBorder="1" applyAlignment="1">
      <alignment vertical="center"/>
    </xf>
    <xf numFmtId="183" fontId="3" fillId="0" borderId="10" xfId="86" applyNumberFormat="1" applyFont="1" applyFill="1" applyBorder="1" applyAlignment="1">
      <alignment vertical="center"/>
    </xf>
    <xf numFmtId="188" fontId="4" fillId="0" borderId="2" xfId="66" applyNumberFormat="1" applyFont="1" applyFill="1" applyBorder="1" applyAlignment="1">
      <alignment vertical="center"/>
    </xf>
    <xf numFmtId="188" fontId="3" fillId="0" borderId="2" xfId="66" applyNumberFormat="1" applyFont="1" applyFill="1" applyBorder="1" applyAlignment="1">
      <alignment vertical="center"/>
    </xf>
    <xf numFmtId="188" fontId="3" fillId="0" borderId="3" xfId="66" applyNumberFormat="1" applyFont="1" applyFill="1" applyBorder="1" applyAlignment="1">
      <alignment vertical="center"/>
    </xf>
    <xf numFmtId="190" fontId="0" fillId="0" borderId="0" xfId="0" applyNumberFormat="1"/>
    <xf numFmtId="183" fontId="4" fillId="0" borderId="3" xfId="0" applyNumberFormat="1" applyFont="1" applyFill="1" applyBorder="1" applyAlignment="1">
      <alignment vertical="center"/>
    </xf>
    <xf numFmtId="183" fontId="4" fillId="0" borderId="8" xfId="0" applyNumberFormat="1" applyFont="1" applyFill="1" applyBorder="1" applyAlignment="1">
      <alignment vertical="center"/>
    </xf>
    <xf numFmtId="184" fontId="4" fillId="0" borderId="3" xfId="0" applyNumberFormat="1" applyFont="1" applyFill="1" applyBorder="1" applyAlignment="1">
      <alignment vertical="center"/>
    </xf>
    <xf numFmtId="185" fontId="4" fillId="0" borderId="3" xfId="0" applyNumberFormat="1" applyFont="1" applyFill="1" applyBorder="1" applyAlignment="1">
      <alignment vertical="center"/>
    </xf>
    <xf numFmtId="184" fontId="4" fillId="0" borderId="8" xfId="0" applyNumberFormat="1" applyFont="1" applyFill="1" applyBorder="1" applyAlignment="1">
      <alignment vertical="center"/>
    </xf>
    <xf numFmtId="184" fontId="4" fillId="0" borderId="10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right" vertical="center" wrapText="1" justifyLastLine="1"/>
    </xf>
    <xf numFmtId="2" fontId="3" fillId="0" borderId="2" xfId="0" applyNumberFormat="1" applyFont="1" applyFill="1" applyBorder="1" applyAlignment="1">
      <alignment horizontal="right" vertical="center" wrapText="1" justifyLastLine="1"/>
    </xf>
    <xf numFmtId="2" fontId="4" fillId="0" borderId="3" xfId="0" applyNumberFormat="1" applyFont="1" applyFill="1" applyBorder="1" applyAlignment="1">
      <alignment horizontal="right" vertical="center" wrapText="1" justifyLastLine="1"/>
    </xf>
    <xf numFmtId="56" fontId="26" fillId="0" borderId="0" xfId="0" applyNumberFormat="1" applyFont="1" applyFill="1" applyAlignment="1">
      <alignment vertical="center"/>
    </xf>
    <xf numFmtId="56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center" vertical="center"/>
    </xf>
    <xf numFmtId="49" fontId="4" fillId="0" borderId="15" xfId="87" applyNumberFormat="1" applyFont="1" applyFill="1" applyBorder="1" applyAlignment="1">
      <alignment horizontal="distributed" vertical="center" wrapText="1"/>
    </xf>
    <xf numFmtId="49" fontId="22" fillId="0" borderId="0" xfId="87" applyNumberFormat="1" applyFont="1" applyFill="1" applyBorder="1" applyAlignment="1">
      <alignment vertical="center"/>
    </xf>
    <xf numFmtId="49" fontId="22" fillId="0" borderId="0" xfId="87" applyNumberFormat="1" applyFont="1" applyFill="1" applyBorder="1" applyAlignment="1">
      <alignment horizontal="distributed" vertical="center"/>
    </xf>
    <xf numFmtId="49" fontId="22" fillId="0" borderId="0" xfId="87" applyNumberFormat="1" applyFont="1" applyFill="1" applyBorder="1" applyAlignment="1">
      <alignment horizontal="distributed" vertical="center" shrinkToFit="1"/>
    </xf>
    <xf numFmtId="49" fontId="22" fillId="0" borderId="6" xfId="87" applyNumberFormat="1" applyFont="1" applyFill="1" applyBorder="1" applyAlignment="1">
      <alignment vertical="center"/>
    </xf>
    <xf numFmtId="191" fontId="34" fillId="0" borderId="7" xfId="87" applyNumberFormat="1" applyFont="1" applyFill="1" applyBorder="1" applyAlignment="1">
      <alignment vertical="center"/>
    </xf>
    <xf numFmtId="49" fontId="34" fillId="0" borderId="0" xfId="87" applyNumberFormat="1" applyFont="1" applyFill="1" applyBorder="1" applyAlignment="1">
      <alignment vertical="center"/>
    </xf>
    <xf numFmtId="49" fontId="22" fillId="0" borderId="6" xfId="87" applyNumberFormat="1" applyFont="1" applyFill="1" applyBorder="1" applyAlignment="1">
      <alignment horizontal="distributed" vertical="center"/>
    </xf>
    <xf numFmtId="49" fontId="34" fillId="0" borderId="8" xfId="87" applyNumberFormat="1" applyFont="1" applyFill="1" applyBorder="1" applyAlignment="1">
      <alignment vertical="center"/>
    </xf>
    <xf numFmtId="49" fontId="22" fillId="0" borderId="9" xfId="87" applyNumberFormat="1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83" fontId="4" fillId="0" borderId="2" xfId="86" applyNumberFormat="1" applyFont="1" applyFill="1" applyBorder="1" applyAlignment="1">
      <alignment vertical="center"/>
    </xf>
    <xf numFmtId="183" fontId="4" fillId="0" borderId="7" xfId="86" applyNumberFormat="1" applyFont="1" applyFill="1" applyBorder="1" applyAlignment="1">
      <alignment vertical="center"/>
    </xf>
    <xf numFmtId="183" fontId="4" fillId="0" borderId="6" xfId="86" applyNumberFormat="1" applyFont="1" applyFill="1" applyBorder="1" applyAlignment="1">
      <alignment vertical="center"/>
    </xf>
    <xf numFmtId="183" fontId="4" fillId="0" borderId="3" xfId="86" applyNumberFormat="1" applyFont="1" applyFill="1" applyBorder="1" applyAlignment="1">
      <alignment vertical="center"/>
    </xf>
    <xf numFmtId="199" fontId="3" fillId="0" borderId="2" xfId="86" applyNumberFormat="1" applyFont="1" applyFill="1" applyBorder="1" applyAlignment="1">
      <alignment horizontal="right" vertical="center"/>
    </xf>
    <xf numFmtId="199" fontId="3" fillId="0" borderId="7" xfId="86" applyNumberFormat="1" applyFont="1" applyFill="1" applyBorder="1" applyAlignment="1">
      <alignment horizontal="right" vertical="center"/>
    </xf>
    <xf numFmtId="0" fontId="14" fillId="0" borderId="0" xfId="0" applyFont="1"/>
    <xf numFmtId="183" fontId="3" fillId="0" borderId="17" xfId="86" applyNumberFormat="1" applyFont="1" applyFill="1" applyBorder="1" applyAlignment="1">
      <alignment horizontal="center" vertical="center"/>
    </xf>
    <xf numFmtId="0" fontId="3" fillId="0" borderId="15" xfId="86" applyFont="1" applyFill="1" applyBorder="1" applyAlignment="1">
      <alignment vertical="center"/>
    </xf>
    <xf numFmtId="183" fontId="3" fillId="0" borderId="13" xfId="86" applyNumberFormat="1" applyFont="1" applyFill="1" applyBorder="1" applyAlignment="1">
      <alignment horizontal="right" vertical="top"/>
    </xf>
    <xf numFmtId="183" fontId="3" fillId="0" borderId="17" xfId="86" applyNumberFormat="1" applyFont="1" applyFill="1" applyBorder="1" applyAlignment="1">
      <alignment horizontal="distributed" vertical="center" justifyLastLine="1"/>
    </xf>
    <xf numFmtId="184" fontId="3" fillId="0" borderId="10" xfId="86" applyNumberFormat="1" applyFont="1" applyFill="1" applyBorder="1" applyAlignment="1">
      <alignment vertical="center"/>
    </xf>
    <xf numFmtId="199" fontId="3" fillId="0" borderId="0" xfId="86" applyNumberFormat="1" applyFont="1" applyFill="1" applyAlignment="1">
      <alignment horizontal="right" vertical="center"/>
    </xf>
    <xf numFmtId="200" fontId="3" fillId="0" borderId="2" xfId="86" applyNumberFormat="1" applyFont="1" applyFill="1" applyBorder="1" applyAlignment="1">
      <alignment horizontal="right" vertical="center"/>
    </xf>
    <xf numFmtId="199" fontId="3" fillId="0" borderId="3" xfId="86" applyNumberFormat="1" applyFont="1" applyFill="1" applyBorder="1" applyAlignment="1">
      <alignment horizontal="right" vertical="center"/>
    </xf>
    <xf numFmtId="200" fontId="3" fillId="0" borderId="3" xfId="86" applyNumberFormat="1" applyFont="1" applyFill="1" applyBorder="1" applyAlignment="1">
      <alignment horizontal="right" vertical="center"/>
    </xf>
    <xf numFmtId="199" fontId="3" fillId="0" borderId="8" xfId="86" applyNumberFormat="1" applyFont="1" applyFill="1" applyBorder="1" applyAlignment="1">
      <alignment horizontal="right" vertical="center"/>
    </xf>
    <xf numFmtId="200" fontId="3" fillId="0" borderId="2" xfId="86" applyNumberFormat="1" applyFont="1" applyFill="1" applyBorder="1" applyAlignment="1">
      <alignment vertical="center"/>
    </xf>
    <xf numFmtId="200" fontId="3" fillId="0" borderId="0" xfId="86" applyNumberFormat="1" applyFont="1" applyFill="1" applyAlignment="1">
      <alignment vertical="center"/>
    </xf>
    <xf numFmtId="202" fontId="3" fillId="0" borderId="2" xfId="86" applyNumberFormat="1" applyFont="1" applyFill="1" applyBorder="1" applyAlignment="1">
      <alignment horizontal="right" vertical="center"/>
    </xf>
    <xf numFmtId="202" fontId="3" fillId="0" borderId="2" xfId="55" applyNumberFormat="1" applyFont="1" applyFill="1" applyBorder="1" applyAlignment="1">
      <alignment vertical="center"/>
    </xf>
    <xf numFmtId="202" fontId="3" fillId="0" borderId="7" xfId="55" applyNumberFormat="1" applyFont="1" applyFill="1" applyBorder="1" applyAlignment="1">
      <alignment vertical="center"/>
    </xf>
    <xf numFmtId="38" fontId="15" fillId="0" borderId="18" xfId="66" applyFont="1" applyFill="1" applyBorder="1" applyProtection="1"/>
    <xf numFmtId="38" fontId="15" fillId="0" borderId="23" xfId="66" applyFont="1" applyFill="1" applyBorder="1" applyProtection="1"/>
    <xf numFmtId="38" fontId="15" fillId="0" borderId="14" xfId="66" applyFont="1" applyFill="1" applyBorder="1" applyProtection="1"/>
    <xf numFmtId="38" fontId="15" fillId="0" borderId="2" xfId="66" applyFont="1" applyFill="1" applyBorder="1" applyProtection="1"/>
    <xf numFmtId="38" fontId="15" fillId="0" borderId="2" xfId="66" applyFont="1" applyFill="1" applyBorder="1" applyProtection="1">
      <protection locked="0"/>
    </xf>
    <xf numFmtId="38" fontId="15" fillId="0" borderId="7" xfId="66" applyFont="1" applyFill="1" applyBorder="1" applyProtection="1">
      <protection locked="0"/>
    </xf>
    <xf numFmtId="38" fontId="15" fillId="0" borderId="6" xfId="66" applyFont="1" applyFill="1" applyBorder="1" applyProtection="1">
      <protection locked="0"/>
    </xf>
    <xf numFmtId="38" fontId="5" fillId="0" borderId="18" xfId="66" applyFont="1" applyFill="1" applyBorder="1" applyProtection="1"/>
    <xf numFmtId="38" fontId="5" fillId="0" borderId="23" xfId="66" applyFont="1" applyFill="1" applyBorder="1" applyProtection="1"/>
    <xf numFmtId="38" fontId="5" fillId="0" borderId="14" xfId="66" applyFont="1" applyFill="1" applyBorder="1" applyProtection="1"/>
    <xf numFmtId="203" fontId="5" fillId="0" borderId="18" xfId="66" applyNumberFormat="1" applyFont="1" applyFill="1" applyBorder="1" applyAlignment="1" applyProtection="1">
      <alignment horizontal="right"/>
    </xf>
    <xf numFmtId="38" fontId="5" fillId="0" borderId="2" xfId="66" applyFont="1" applyFill="1" applyBorder="1" applyProtection="1">
      <protection locked="0"/>
    </xf>
    <xf numFmtId="38" fontId="5" fillId="0" borderId="7" xfId="66" applyFont="1" applyFill="1" applyBorder="1" applyProtection="1">
      <protection locked="0"/>
    </xf>
    <xf numFmtId="38" fontId="5" fillId="0" borderId="6" xfId="66" applyFont="1" applyFill="1" applyBorder="1" applyProtection="1">
      <protection locked="0"/>
    </xf>
    <xf numFmtId="203" fontId="5" fillId="0" borderId="2" xfId="66" applyNumberFormat="1" applyFont="1" applyFill="1" applyBorder="1" applyAlignment="1" applyProtection="1">
      <alignment horizontal="right"/>
      <protection locked="0"/>
    </xf>
    <xf numFmtId="38" fontId="15" fillId="0" borderId="3" xfId="66" applyFont="1" applyFill="1" applyBorder="1" applyProtection="1"/>
    <xf numFmtId="38" fontId="5" fillId="0" borderId="3" xfId="66" applyFont="1" applyFill="1" applyBorder="1" applyProtection="1">
      <protection locked="0"/>
    </xf>
    <xf numFmtId="38" fontId="5" fillId="0" borderId="10" xfId="66" applyFont="1" applyFill="1" applyBorder="1" applyProtection="1">
      <protection locked="0"/>
    </xf>
    <xf numFmtId="38" fontId="5" fillId="0" borderId="9" xfId="66" applyFont="1" applyFill="1" applyBorder="1" applyProtection="1">
      <protection locked="0"/>
    </xf>
    <xf numFmtId="203" fontId="5" fillId="0" borderId="3" xfId="66" applyNumberFormat="1" applyFont="1" applyFill="1" applyBorder="1" applyAlignment="1" applyProtection="1">
      <alignment horizontal="right"/>
      <protection locked="0"/>
    </xf>
    <xf numFmtId="38" fontId="5" fillId="0" borderId="2" xfId="66" applyFont="1" applyFill="1" applyBorder="1" applyProtection="1"/>
    <xf numFmtId="38" fontId="5" fillId="0" borderId="7" xfId="66" applyFont="1" applyFill="1" applyBorder="1" applyProtection="1"/>
    <xf numFmtId="38" fontId="5" fillId="0" borderId="6" xfId="66" applyFont="1" applyFill="1" applyBorder="1" applyProtection="1"/>
    <xf numFmtId="38" fontId="13" fillId="0" borderId="23" xfId="66" applyFont="1" applyBorder="1" applyAlignment="1">
      <alignment vertical="center"/>
    </xf>
    <xf numFmtId="187" fontId="3" fillId="0" borderId="2" xfId="66" applyNumberFormat="1" applyFont="1" applyFill="1" applyBorder="1" applyAlignment="1">
      <alignment horizontal="right" vertical="center"/>
    </xf>
    <xf numFmtId="187" fontId="3" fillId="0" borderId="7" xfId="66" applyNumberFormat="1" applyFont="1" applyFill="1" applyBorder="1" applyAlignment="1">
      <alignment vertical="center"/>
    </xf>
    <xf numFmtId="187" fontId="3" fillId="0" borderId="3" xfId="66" applyNumberFormat="1" applyFont="1" applyFill="1" applyBorder="1" applyAlignment="1">
      <alignment vertical="center"/>
    </xf>
    <xf numFmtId="194" fontId="4" fillId="0" borderId="18" xfId="66" applyNumberFormat="1" applyFont="1" applyFill="1" applyBorder="1" applyAlignment="1">
      <alignment vertical="center"/>
    </xf>
    <xf numFmtId="200" fontId="4" fillId="0" borderId="23" xfId="66" applyNumberFormat="1" applyFont="1" applyFill="1" applyBorder="1" applyAlignment="1">
      <alignment vertical="center"/>
    </xf>
    <xf numFmtId="194" fontId="3" fillId="0" borderId="2" xfId="66" applyNumberFormat="1" applyFont="1" applyFill="1" applyBorder="1" applyAlignment="1">
      <alignment vertical="center"/>
    </xf>
    <xf numFmtId="200" fontId="3" fillId="0" borderId="7" xfId="66" applyNumberFormat="1" applyFont="1" applyFill="1" applyBorder="1" applyAlignment="1">
      <alignment vertical="center"/>
    </xf>
    <xf numFmtId="194" fontId="4" fillId="0" borderId="2" xfId="66" applyNumberFormat="1" applyFont="1" applyFill="1" applyBorder="1" applyAlignment="1">
      <alignment vertical="center"/>
    </xf>
    <xf numFmtId="200" fontId="4" fillId="0" borderId="7" xfId="66" applyNumberFormat="1" applyFont="1" applyFill="1" applyBorder="1" applyAlignment="1">
      <alignment vertical="center"/>
    </xf>
    <xf numFmtId="194" fontId="4" fillId="0" borderId="1" xfId="66" applyNumberFormat="1" applyFont="1" applyFill="1" applyBorder="1" applyAlignment="1">
      <alignment vertical="center"/>
    </xf>
    <xf numFmtId="200" fontId="4" fillId="0" borderId="4" xfId="66" applyNumberFormat="1" applyFont="1" applyFill="1" applyBorder="1" applyAlignment="1">
      <alignment vertical="center"/>
    </xf>
    <xf numFmtId="194" fontId="4" fillId="0" borderId="23" xfId="66" applyNumberFormat="1" applyFont="1" applyFill="1" applyBorder="1" applyAlignment="1">
      <alignment vertical="center"/>
    </xf>
    <xf numFmtId="194" fontId="4" fillId="0" borderId="7" xfId="66" applyNumberFormat="1" applyFont="1" applyFill="1" applyBorder="1" applyAlignment="1">
      <alignment vertical="center"/>
    </xf>
    <xf numFmtId="194" fontId="3" fillId="0" borderId="7" xfId="66" applyNumberFormat="1" applyFont="1" applyFill="1" applyBorder="1" applyAlignment="1">
      <alignment vertical="center"/>
    </xf>
    <xf numFmtId="187" fontId="3" fillId="0" borderId="7" xfId="66" applyNumberFormat="1" applyFont="1" applyFill="1" applyBorder="1" applyAlignment="1">
      <alignment horizontal="right" vertical="center"/>
    </xf>
    <xf numFmtId="194" fontId="3" fillId="0" borderId="3" xfId="66" applyNumberFormat="1" applyFont="1" applyFill="1" applyBorder="1" applyAlignment="1">
      <alignment vertical="center"/>
    </xf>
    <xf numFmtId="194" fontId="3" fillId="0" borderId="10" xfId="66" applyNumberFormat="1" applyFont="1" applyFill="1" applyBorder="1" applyAlignment="1">
      <alignment vertical="center"/>
    </xf>
    <xf numFmtId="0" fontId="23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Border="1"/>
    <xf numFmtId="0" fontId="23" fillId="0" borderId="0" xfId="0" applyFont="1" applyFill="1" applyAlignment="1" applyProtection="1">
      <alignment horizontal="left" vertical="center"/>
      <protection locked="0"/>
    </xf>
    <xf numFmtId="0" fontId="36" fillId="0" borderId="0" xfId="0" applyFont="1" applyFill="1" applyAlignment="1" applyProtection="1">
      <alignment horizontal="right"/>
      <protection locked="0"/>
    </xf>
    <xf numFmtId="0" fontId="25" fillId="0" borderId="0" xfId="0" applyFont="1" applyFill="1" applyAlignment="1" applyProtection="1">
      <alignment horizontal="right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Protection="1">
      <protection locked="0"/>
    </xf>
    <xf numFmtId="0" fontId="30" fillId="0" borderId="0" xfId="0" applyFont="1" applyAlignment="1">
      <alignment horizontal="centerContinuous"/>
    </xf>
    <xf numFmtId="0" fontId="13" fillId="0" borderId="0" xfId="0" applyFont="1" applyAlignment="1">
      <alignment vertical="center"/>
    </xf>
    <xf numFmtId="0" fontId="37" fillId="0" borderId="0" xfId="0" applyFont="1" applyAlignment="1">
      <alignment horizontal="centerContinuous" vertical="center"/>
    </xf>
    <xf numFmtId="58" fontId="15" fillId="0" borderId="0" xfId="0" applyNumberFormat="1" applyFont="1" applyFill="1" applyAlignment="1" applyProtection="1">
      <protection locked="0"/>
    </xf>
    <xf numFmtId="0" fontId="15" fillId="0" borderId="0" xfId="0" applyFont="1" applyFill="1" applyAlignment="1" applyProtection="1">
      <protection locked="0"/>
    </xf>
    <xf numFmtId="58" fontId="15" fillId="0" borderId="0" xfId="0" applyNumberFormat="1" applyFont="1" applyFill="1" applyBorder="1" applyAlignment="1" applyProtection="1">
      <alignment horizontal="right"/>
      <protection locked="0"/>
    </xf>
    <xf numFmtId="203" fontId="15" fillId="0" borderId="0" xfId="66" applyNumberFormat="1" applyFont="1" applyFill="1" applyBorder="1" applyProtection="1">
      <protection locked="0"/>
    </xf>
    <xf numFmtId="38" fontId="6" fillId="0" borderId="0" xfId="66" applyFont="1" applyFill="1" applyAlignment="1">
      <alignment horizontal="centerContinuous" vertical="center"/>
    </xf>
    <xf numFmtId="38" fontId="18" fillId="0" borderId="0" xfId="66" applyFont="1" applyFill="1" applyAlignment="1">
      <alignment horizontal="centerContinuous" vertical="center"/>
    </xf>
    <xf numFmtId="38" fontId="6" fillId="0" borderId="0" xfId="66" applyFont="1" applyFill="1" applyAlignment="1">
      <alignment horizontal="center" vertical="center"/>
    </xf>
    <xf numFmtId="38" fontId="18" fillId="0" borderId="0" xfId="66" applyFont="1" applyFill="1" applyAlignment="1">
      <alignment horizontal="right" vertical="center"/>
    </xf>
    <xf numFmtId="0" fontId="5" fillId="0" borderId="8" xfId="86" applyFont="1" applyFill="1" applyBorder="1" applyAlignment="1">
      <alignment horizontal="left" vertical="center"/>
    </xf>
    <xf numFmtId="2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190" fontId="3" fillId="0" borderId="0" xfId="0" applyNumberFormat="1" applyFont="1" applyFill="1" applyAlignment="1">
      <alignment vertical="center"/>
    </xf>
    <xf numFmtId="190" fontId="3" fillId="0" borderId="0" xfId="0" applyNumberFormat="1" applyFont="1" applyFill="1" applyBorder="1" applyAlignment="1">
      <alignment vertical="center"/>
    </xf>
    <xf numFmtId="38" fontId="5" fillId="0" borderId="0" xfId="66" applyFont="1" applyFill="1" applyAlignment="1"/>
    <xf numFmtId="188" fontId="4" fillId="0" borderId="2" xfId="66" applyNumberFormat="1" applyFont="1" applyFill="1" applyBorder="1" applyAlignment="1">
      <alignment horizontal="right" vertical="center"/>
    </xf>
    <xf numFmtId="38" fontId="3" fillId="34" borderId="23" xfId="66" applyFont="1" applyFill="1" applyBorder="1" applyAlignment="1">
      <alignment vertical="center"/>
    </xf>
    <xf numFmtId="38" fontId="3" fillId="34" borderId="14" xfId="66" applyFont="1" applyFill="1" applyBorder="1" applyAlignment="1">
      <alignment vertical="center" justifyLastLine="1"/>
    </xf>
    <xf numFmtId="38" fontId="3" fillId="34" borderId="23" xfId="66" applyFont="1" applyFill="1" applyBorder="1" applyAlignment="1">
      <alignment vertical="center" justifyLastLine="1"/>
    </xf>
    <xf numFmtId="38" fontId="3" fillId="34" borderId="6" xfId="66" applyFont="1" applyFill="1" applyBorder="1" applyAlignment="1">
      <alignment horizontal="center" vertical="center" justifyLastLine="1"/>
    </xf>
    <xf numFmtId="38" fontId="3" fillId="34" borderId="9" xfId="66" applyFont="1" applyFill="1" applyBorder="1" applyAlignment="1">
      <alignment vertical="center" justifyLastLine="1"/>
    </xf>
    <xf numFmtId="38" fontId="5" fillId="0" borderId="0" xfId="0" applyNumberFormat="1" applyFont="1" applyFill="1" applyBorder="1" applyAlignment="1">
      <alignment vertical="center"/>
    </xf>
    <xf numFmtId="38" fontId="5" fillId="0" borderId="0" xfId="66" applyFont="1" applyFill="1" applyBorder="1" applyAlignment="1">
      <alignment vertical="center"/>
    </xf>
    <xf numFmtId="38" fontId="29" fillId="0" borderId="8" xfId="66" applyFont="1" applyFill="1" applyBorder="1" applyAlignment="1">
      <alignment vertical="distributed" wrapText="1"/>
    </xf>
    <xf numFmtId="38" fontId="38" fillId="34" borderId="10" xfId="66" applyFont="1" applyFill="1" applyBorder="1" applyAlignment="1">
      <alignment vertical="top" wrapText="1"/>
    </xf>
    <xf numFmtId="38" fontId="3" fillId="0" borderId="0" xfId="66" applyFont="1" applyFill="1" applyBorder="1" applyAlignment="1">
      <alignment vertical="center" wrapText="1"/>
    </xf>
    <xf numFmtId="38" fontId="3" fillId="34" borderId="7" xfId="66" applyFont="1" applyFill="1" applyBorder="1" applyAlignment="1">
      <alignment horizontal="center" vertical="center" shrinkToFit="1"/>
    </xf>
    <xf numFmtId="38" fontId="39" fillId="0" borderId="0" xfId="66" applyFont="1" applyFill="1" applyAlignment="1">
      <alignment vertical="center"/>
    </xf>
    <xf numFmtId="38" fontId="39" fillId="0" borderId="0" xfId="66" applyFont="1" applyFill="1" applyBorder="1" applyAlignment="1">
      <alignment vertical="center"/>
    </xf>
    <xf numFmtId="38" fontId="12" fillId="0" borderId="0" xfId="66" applyFont="1" applyFill="1" applyBorder="1" applyAlignment="1">
      <alignment vertical="center"/>
    </xf>
    <xf numFmtId="38" fontId="12" fillId="0" borderId="0" xfId="66" applyFont="1" applyFill="1" applyAlignment="1">
      <alignment vertical="center"/>
    </xf>
    <xf numFmtId="181" fontId="12" fillId="0" borderId="0" xfId="66" applyNumberFormat="1" applyFont="1" applyFill="1" applyBorder="1" applyAlignment="1">
      <alignment vertical="center"/>
    </xf>
    <xf numFmtId="38" fontId="12" fillId="0" borderId="0" xfId="0" applyNumberFormat="1" applyFont="1" applyFill="1" applyBorder="1" applyAlignment="1">
      <alignment vertical="center"/>
    </xf>
    <xf numFmtId="38" fontId="6" fillId="0" borderId="0" xfId="66" applyFont="1" applyFill="1" applyBorder="1" applyAlignment="1">
      <alignment vertical="center"/>
    </xf>
    <xf numFmtId="38" fontId="5" fillId="0" borderId="0" xfId="66" applyFont="1" applyFill="1" applyBorder="1" applyAlignment="1">
      <alignment horizontal="right" vertical="center"/>
    </xf>
    <xf numFmtId="38" fontId="3" fillId="0" borderId="0" xfId="66" applyFont="1" applyFill="1" applyBorder="1" applyAlignment="1">
      <alignment horizontal="distributed" vertical="center" justifyLastLine="1"/>
    </xf>
    <xf numFmtId="188" fontId="4" fillId="0" borderId="0" xfId="66" applyNumberFormat="1" applyFont="1" applyFill="1" applyBorder="1" applyAlignment="1">
      <alignment vertical="center"/>
    </xf>
    <xf numFmtId="187" fontId="4" fillId="0" borderId="0" xfId="66" applyNumberFormat="1" applyFont="1" applyFill="1" applyBorder="1" applyAlignment="1">
      <alignment vertical="center"/>
    </xf>
    <xf numFmtId="194" fontId="4" fillId="0" borderId="0" xfId="66" applyNumberFormat="1" applyFont="1" applyFill="1" applyBorder="1" applyAlignment="1">
      <alignment vertical="center"/>
    </xf>
    <xf numFmtId="200" fontId="4" fillId="0" borderId="0" xfId="66" applyNumberFormat="1" applyFont="1" applyFill="1" applyBorder="1" applyAlignment="1">
      <alignment vertical="center"/>
    </xf>
    <xf numFmtId="188" fontId="3" fillId="0" borderId="0" xfId="66" applyNumberFormat="1" applyFont="1" applyFill="1" applyBorder="1" applyAlignment="1">
      <alignment vertical="center"/>
    </xf>
    <xf numFmtId="187" fontId="3" fillId="0" borderId="0" xfId="66" applyNumberFormat="1" applyFont="1" applyFill="1" applyBorder="1" applyAlignment="1">
      <alignment vertical="center"/>
    </xf>
    <xf numFmtId="194" fontId="3" fillId="0" borderId="0" xfId="66" applyNumberFormat="1" applyFont="1" applyFill="1" applyBorder="1" applyAlignment="1">
      <alignment vertical="center"/>
    </xf>
    <xf numFmtId="200" fontId="3" fillId="0" borderId="0" xfId="66" applyNumberFormat="1" applyFont="1" applyFill="1" applyBorder="1" applyAlignment="1">
      <alignment vertical="center"/>
    </xf>
    <xf numFmtId="188" fontId="4" fillId="0" borderId="0" xfId="66" applyNumberFormat="1" applyFont="1" applyFill="1" applyBorder="1" applyAlignment="1">
      <alignment horizontal="right" vertical="center"/>
    </xf>
    <xf numFmtId="38" fontId="3" fillId="0" borderId="0" xfId="66" applyFont="1" applyFill="1" applyBorder="1" applyAlignment="1">
      <alignment vertical="center" justifyLastLine="1"/>
    </xf>
    <xf numFmtId="38" fontId="3" fillId="0" borderId="0" xfId="66" applyFont="1" applyFill="1" applyBorder="1" applyAlignment="1">
      <alignment vertical="center" wrapText="1" justifyLastLine="1"/>
    </xf>
    <xf numFmtId="38" fontId="4" fillId="0" borderId="0" xfId="66" applyFont="1" applyFill="1" applyBorder="1" applyAlignment="1">
      <alignment vertical="center"/>
    </xf>
    <xf numFmtId="38" fontId="4" fillId="0" borderId="0" xfId="66" applyFont="1" applyFill="1" applyBorder="1" applyAlignment="1">
      <alignment vertical="center" justifyLastLine="1"/>
    </xf>
    <xf numFmtId="49" fontId="22" fillId="0" borderId="0" xfId="87" applyNumberFormat="1" applyFont="1" applyFill="1" applyBorder="1" applyAlignment="1">
      <alignment vertical="center" wrapText="1" shrinkToFit="1"/>
    </xf>
    <xf numFmtId="49" fontId="34" fillId="0" borderId="0" xfId="87" applyNumberFormat="1" applyFont="1" applyFill="1" applyBorder="1" applyAlignment="1">
      <alignment vertical="center" shrinkToFit="1"/>
    </xf>
    <xf numFmtId="49" fontId="22" fillId="0" borderId="0" xfId="87" applyNumberFormat="1" applyFont="1" applyFill="1" applyBorder="1" applyAlignment="1">
      <alignment vertical="center" shrinkToFit="1"/>
    </xf>
    <xf numFmtId="0" fontId="12" fillId="0" borderId="1" xfId="86" applyFont="1" applyFill="1" applyBorder="1" applyAlignment="1">
      <alignment horizontal="distributed" vertical="center" wrapText="1" justifyLastLine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203" fontId="5" fillId="0" borderId="18" xfId="66" applyNumberFormat="1" applyFont="1" applyFill="1" applyBorder="1" applyProtection="1"/>
    <xf numFmtId="203" fontId="5" fillId="0" borderId="2" xfId="66" applyNumberFormat="1" applyFont="1" applyFill="1" applyBorder="1" applyProtection="1">
      <protection locked="0"/>
    </xf>
    <xf numFmtId="203" fontId="5" fillId="0" borderId="3" xfId="66" applyNumberFormat="1" applyFont="1" applyFill="1" applyBorder="1" applyProtection="1">
      <protection locked="0"/>
    </xf>
    <xf numFmtId="203" fontId="5" fillId="0" borderId="2" xfId="66" applyNumberFormat="1" applyFont="1" applyFill="1" applyBorder="1" applyProtection="1"/>
    <xf numFmtId="0" fontId="12" fillId="0" borderId="15" xfId="0" applyFont="1" applyFill="1" applyBorder="1" applyAlignment="1" applyProtection="1">
      <alignment horizontal="center" vertical="center"/>
      <protection locked="0"/>
    </xf>
    <xf numFmtId="38" fontId="12" fillId="0" borderId="15" xfId="0" applyNumberFormat="1" applyFont="1" applyFill="1" applyBorder="1" applyProtection="1">
      <protection locked="0"/>
    </xf>
    <xf numFmtId="38" fontId="12" fillId="0" borderId="8" xfId="0" applyNumberFormat="1" applyFont="1" applyFill="1" applyBorder="1" applyProtection="1">
      <protection locked="0"/>
    </xf>
    <xf numFmtId="38" fontId="12" fillId="0" borderId="0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Alignment="1" applyProtection="1">
      <alignment horizontal="right"/>
      <protection locked="0"/>
    </xf>
    <xf numFmtId="38" fontId="12" fillId="0" borderId="23" xfId="0" applyNumberFormat="1" applyFont="1" applyFill="1" applyBorder="1" applyProtection="1">
      <protection locked="0"/>
    </xf>
    <xf numFmtId="38" fontId="12" fillId="0" borderId="10" xfId="0" applyNumberFormat="1" applyFont="1" applyFill="1" applyBorder="1" applyAlignment="1" applyProtection="1">
      <alignment horizontal="right"/>
      <protection locked="0"/>
    </xf>
    <xf numFmtId="38" fontId="12" fillId="0" borderId="10" xfId="0" applyNumberFormat="1" applyFont="1" applyFill="1" applyBorder="1" applyProtection="1">
      <protection locked="0"/>
    </xf>
    <xf numFmtId="58" fontId="5" fillId="0" borderId="0" xfId="0" applyNumberFormat="1" applyFont="1" applyFill="1" applyAlignment="1" applyProtection="1">
      <alignment horizontal="right"/>
      <protection locked="0"/>
    </xf>
    <xf numFmtId="203" fontId="15" fillId="0" borderId="0" xfId="66" applyNumberFormat="1" applyFont="1" applyFill="1" applyBorder="1" applyProtection="1"/>
    <xf numFmtId="0" fontId="38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186" fontId="3" fillId="0" borderId="6" xfId="0" applyNumberFormat="1" applyFont="1" applyFill="1" applyBorder="1" applyAlignment="1">
      <alignment vertical="center"/>
    </xf>
    <xf numFmtId="190" fontId="3" fillId="0" borderId="6" xfId="0" applyNumberFormat="1" applyFont="1" applyFill="1" applyBorder="1" applyAlignment="1">
      <alignment horizontal="right" vertical="center"/>
    </xf>
    <xf numFmtId="49" fontId="4" fillId="0" borderId="8" xfId="86" applyNumberFormat="1" applyFont="1" applyFill="1" applyBorder="1" applyAlignment="1">
      <alignment horizontal="right" vertical="center"/>
    </xf>
    <xf numFmtId="0" fontId="4" fillId="0" borderId="9" xfId="86" applyFont="1" applyFill="1" applyBorder="1" applyAlignment="1">
      <alignment horizontal="center" vertical="center" justifyLastLine="1"/>
    </xf>
    <xf numFmtId="183" fontId="4" fillId="0" borderId="3" xfId="86" applyNumberFormat="1" applyFont="1" applyFill="1" applyBorder="1" applyAlignment="1">
      <alignment horizontal="right" vertical="center"/>
    </xf>
    <xf numFmtId="183" fontId="4" fillId="0" borderId="10" xfId="86" applyNumberFormat="1" applyFont="1" applyFill="1" applyBorder="1" applyAlignment="1">
      <alignment horizontal="right" vertical="center"/>
    </xf>
    <xf numFmtId="183" fontId="4" fillId="0" borderId="8" xfId="86" applyNumberFormat="1" applyFont="1" applyFill="1" applyBorder="1" applyAlignment="1">
      <alignment horizontal="right" vertical="center"/>
    </xf>
    <xf numFmtId="182" fontId="4" fillId="0" borderId="7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182" fontId="0" fillId="0" borderId="7" xfId="0" applyNumberFormat="1" applyFont="1" applyBorder="1" applyAlignment="1">
      <alignment vertical="center"/>
    </xf>
    <xf numFmtId="182" fontId="4" fillId="0" borderId="10" xfId="0" applyNumberFormat="1" applyFont="1" applyFill="1" applyBorder="1" applyAlignment="1">
      <alignment vertical="center"/>
    </xf>
    <xf numFmtId="182" fontId="4" fillId="0" borderId="3" xfId="0" applyNumberFormat="1" applyFont="1" applyFill="1" applyBorder="1" applyAlignment="1">
      <alignment vertical="center"/>
    </xf>
    <xf numFmtId="0" fontId="5" fillId="0" borderId="0" xfId="86" applyFont="1" applyFill="1" applyBorder="1" applyAlignment="1">
      <alignment vertical="center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38" fontId="5" fillId="0" borderId="8" xfId="66" applyFont="1" applyBorder="1" applyAlignment="1">
      <alignment horizontal="right"/>
    </xf>
    <xf numFmtId="0" fontId="60" fillId="0" borderId="0" xfId="86" applyFont="1" applyFill="1" applyAlignment="1">
      <alignment vertical="center"/>
    </xf>
    <xf numFmtId="38" fontId="5" fillId="0" borderId="8" xfId="66" applyFont="1" applyBorder="1" applyAlignment="1"/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176" fontId="3" fillId="0" borderId="26" xfId="66" applyNumberFormat="1" applyFont="1" applyFill="1" applyBorder="1" applyAlignment="1">
      <alignment vertical="center"/>
    </xf>
    <xf numFmtId="180" fontId="3" fillId="0" borderId="27" xfId="66" applyNumberFormat="1" applyFont="1" applyFill="1" applyBorder="1" applyAlignment="1">
      <alignment vertical="center"/>
    </xf>
    <xf numFmtId="38" fontId="3" fillId="34" borderId="0" xfId="66" applyFont="1" applyFill="1" applyBorder="1" applyAlignment="1">
      <alignment horizontal="center" vertical="center" shrinkToFit="1"/>
    </xf>
    <xf numFmtId="38" fontId="3" fillId="34" borderId="8" xfId="66" applyFont="1" applyFill="1" applyBorder="1" applyAlignment="1">
      <alignment vertical="center"/>
    </xf>
    <xf numFmtId="38" fontId="3" fillId="34" borderId="2" xfId="66" applyFont="1" applyFill="1" applyBorder="1" applyAlignment="1">
      <alignment horizontal="center" vertical="center"/>
    </xf>
    <xf numFmtId="38" fontId="3" fillId="34" borderId="3" xfId="66" applyFont="1" applyFill="1" applyBorder="1" applyAlignment="1">
      <alignment vertical="center" justifyLastLine="1"/>
    </xf>
    <xf numFmtId="38" fontId="3" fillId="34" borderId="2" xfId="66" applyFont="1" applyFill="1" applyBorder="1" applyAlignment="1">
      <alignment horizontal="center" vertical="center" shrinkToFit="1"/>
    </xf>
    <xf numFmtId="38" fontId="3" fillId="34" borderId="3" xfId="66" applyFont="1" applyFill="1" applyBorder="1" applyAlignment="1">
      <alignment vertical="center"/>
    </xf>
    <xf numFmtId="180" fontId="3" fillId="0" borderId="7" xfId="66" applyNumberFormat="1" applyFont="1" applyFill="1" applyBorder="1" applyAlignment="1">
      <alignment vertical="center"/>
    </xf>
    <xf numFmtId="181" fontId="61" fillId="0" borderId="2" xfId="66" applyNumberFormat="1" applyFont="1" applyFill="1" applyBorder="1" applyAlignment="1">
      <alignment horizontal="right" vertical="center" justifyLastLine="1"/>
    </xf>
    <xf numFmtId="194" fontId="61" fillId="0" borderId="2" xfId="66" applyNumberFormat="1" applyFont="1" applyFill="1" applyBorder="1" applyAlignment="1">
      <alignment horizontal="right" vertical="center" wrapText="1" justifyLastLine="1"/>
    </xf>
    <xf numFmtId="194" fontId="61" fillId="0" borderId="7" xfId="66" applyNumberFormat="1" applyFont="1" applyFill="1" applyBorder="1" applyAlignment="1">
      <alignment horizontal="right" vertical="center" wrapText="1" justifyLastLine="1"/>
    </xf>
    <xf numFmtId="0" fontId="63" fillId="0" borderId="0" xfId="0" applyFont="1" applyFill="1" applyAlignment="1"/>
    <xf numFmtId="0" fontId="61" fillId="0" borderId="9" xfId="0" applyFont="1" applyFill="1" applyBorder="1" applyAlignment="1">
      <alignment horizontal="center" vertical="center"/>
    </xf>
    <xf numFmtId="0" fontId="61" fillId="0" borderId="3" xfId="0" applyFont="1" applyFill="1" applyBorder="1" applyAlignment="1">
      <alignment horizontal="center" vertical="center"/>
    </xf>
    <xf numFmtId="176" fontId="61" fillId="0" borderId="3" xfId="66" applyNumberFormat="1" applyFont="1" applyFill="1" applyBorder="1" applyAlignment="1">
      <alignment vertical="center"/>
    </xf>
    <xf numFmtId="180" fontId="61" fillId="0" borderId="10" xfId="66" applyNumberFormat="1" applyFont="1" applyFill="1" applyBorder="1" applyAlignment="1">
      <alignment vertical="center"/>
    </xf>
    <xf numFmtId="0" fontId="61" fillId="0" borderId="18" xfId="86" applyFont="1" applyFill="1" applyBorder="1" applyAlignment="1">
      <alignment horizontal="distributed" vertical="center" wrapText="1"/>
    </xf>
    <xf numFmtId="183" fontId="61" fillId="0" borderId="18" xfId="86" applyNumberFormat="1" applyFont="1" applyFill="1" applyBorder="1" applyAlignment="1">
      <alignment vertical="center"/>
    </xf>
    <xf numFmtId="176" fontId="61" fillId="0" borderId="23" xfId="86" applyNumberFormat="1" applyFont="1" applyFill="1" applyBorder="1" applyAlignment="1">
      <alignment vertical="center"/>
    </xf>
    <xf numFmtId="0" fontId="61" fillId="0" borderId="2" xfId="86" applyFont="1" applyFill="1" applyBorder="1" applyAlignment="1">
      <alignment horizontal="distributed" vertical="center" wrapText="1"/>
    </xf>
    <xf numFmtId="183" fontId="61" fillId="0" borderId="2" xfId="86" applyNumberFormat="1" applyFont="1" applyFill="1" applyBorder="1" applyAlignment="1">
      <alignment vertical="center"/>
    </xf>
    <xf numFmtId="176" fontId="61" fillId="0" borderId="7" xfId="86" applyNumberFormat="1" applyFont="1" applyFill="1" applyBorder="1" applyAlignment="1">
      <alignment vertical="center"/>
    </xf>
    <xf numFmtId="0" fontId="61" fillId="0" borderId="3" xfId="86" applyFont="1" applyFill="1" applyBorder="1" applyAlignment="1">
      <alignment horizontal="distributed" vertical="center" wrapText="1"/>
    </xf>
    <xf numFmtId="183" fontId="61" fillId="0" borderId="3" xfId="86" applyNumberFormat="1" applyFont="1" applyFill="1" applyBorder="1" applyAlignment="1">
      <alignment vertical="center"/>
    </xf>
    <xf numFmtId="176" fontId="61" fillId="0" borderId="10" xfId="86" applyNumberFormat="1" applyFont="1" applyFill="1" applyBorder="1" applyAlignment="1">
      <alignment vertical="center"/>
    </xf>
    <xf numFmtId="183" fontId="62" fillId="0" borderId="13" xfId="86" applyNumberFormat="1" applyFont="1" applyFill="1" applyBorder="1" applyAlignment="1">
      <alignment horizontal="center" vertical="center"/>
    </xf>
    <xf numFmtId="183" fontId="62" fillId="0" borderId="7" xfId="86" applyNumberFormat="1" applyFont="1" applyFill="1" applyBorder="1" applyAlignment="1">
      <alignment vertical="center"/>
    </xf>
    <xf numFmtId="183" fontId="62" fillId="0" borderId="18" xfId="86" applyNumberFormat="1" applyFont="1" applyFill="1" applyBorder="1" applyAlignment="1">
      <alignment vertical="center"/>
    </xf>
    <xf numFmtId="183" fontId="62" fillId="0" borderId="6" xfId="86" applyNumberFormat="1" applyFont="1" applyFill="1" applyBorder="1" applyAlignment="1">
      <alignment horizontal="center" vertical="center"/>
    </xf>
    <xf numFmtId="183" fontId="62" fillId="0" borderId="0" xfId="86" applyNumberFormat="1" applyFont="1" applyFill="1" applyBorder="1" applyAlignment="1">
      <alignment vertical="center"/>
    </xf>
    <xf numFmtId="183" fontId="62" fillId="0" borderId="16" xfId="86" applyNumberFormat="1" applyFont="1" applyFill="1" applyBorder="1" applyAlignment="1">
      <alignment horizontal="center" vertical="center"/>
    </xf>
    <xf numFmtId="183" fontId="62" fillId="0" borderId="2" xfId="86" applyNumberFormat="1" applyFont="1" applyFill="1" applyBorder="1" applyAlignment="1">
      <alignment vertical="center"/>
    </xf>
    <xf numFmtId="0" fontId="62" fillId="0" borderId="17" xfId="86" applyFont="1" applyFill="1" applyBorder="1" applyAlignment="1">
      <alignment horizontal="center" vertical="center"/>
    </xf>
    <xf numFmtId="0" fontId="62" fillId="0" borderId="13" xfId="86" applyFont="1" applyFill="1" applyBorder="1" applyAlignment="1">
      <alignment horizontal="center" vertical="center"/>
    </xf>
    <xf numFmtId="0" fontId="62" fillId="0" borderId="7" xfId="86" applyFont="1" applyFill="1" applyBorder="1" applyAlignment="1">
      <alignment vertical="center"/>
    </xf>
    <xf numFmtId="0" fontId="62" fillId="0" borderId="18" xfId="86" applyFont="1" applyFill="1" applyBorder="1" applyAlignment="1">
      <alignment vertical="center"/>
    </xf>
    <xf numFmtId="0" fontId="62" fillId="0" borderId="23" xfId="86" applyFont="1" applyFill="1" applyBorder="1" applyAlignment="1">
      <alignment vertical="center"/>
    </xf>
    <xf numFmtId="179" fontId="62" fillId="0" borderId="7" xfId="86" applyNumberFormat="1" applyFont="1" applyFill="1" applyBorder="1" applyAlignment="1">
      <alignment vertical="center"/>
    </xf>
    <xf numFmtId="199" fontId="62" fillId="0" borderId="2" xfId="86" applyNumberFormat="1" applyFont="1" applyFill="1" applyBorder="1" applyAlignment="1">
      <alignment horizontal="right" vertical="center"/>
    </xf>
    <xf numFmtId="199" fontId="62" fillId="0" borderId="7" xfId="86" applyNumberFormat="1" applyFont="1" applyFill="1" applyBorder="1" applyAlignment="1">
      <alignment horizontal="right" vertical="center"/>
    </xf>
    <xf numFmtId="201" fontId="62" fillId="0" borderId="7" xfId="86" applyNumberFormat="1" applyFont="1" applyFill="1" applyBorder="1" applyAlignment="1">
      <alignment vertical="center"/>
    </xf>
    <xf numFmtId="0" fontId="62" fillId="0" borderId="6" xfId="86" applyFont="1" applyFill="1" applyBorder="1" applyAlignment="1">
      <alignment horizontal="center" vertical="center"/>
    </xf>
    <xf numFmtId="189" fontId="62" fillId="0" borderId="0" xfId="86" applyNumberFormat="1" applyFont="1" applyFill="1" applyBorder="1" applyAlignment="1">
      <alignment vertical="center"/>
    </xf>
    <xf numFmtId="201" fontId="62" fillId="0" borderId="7" xfId="86" applyNumberFormat="1" applyFont="1" applyFill="1" applyBorder="1" applyAlignment="1">
      <alignment horizontal="right" vertical="center"/>
    </xf>
    <xf numFmtId="202" fontId="62" fillId="0" borderId="2" xfId="86" applyNumberFormat="1" applyFont="1" applyFill="1" applyBorder="1" applyAlignment="1">
      <alignment vertical="center"/>
    </xf>
    <xf numFmtId="184" fontId="62" fillId="0" borderId="2" xfId="86" applyNumberFormat="1" applyFont="1" applyFill="1" applyBorder="1" applyAlignment="1">
      <alignment horizontal="right" vertical="center"/>
    </xf>
    <xf numFmtId="0" fontId="62" fillId="0" borderId="3" xfId="86" applyFont="1" applyFill="1" applyBorder="1" applyAlignment="1">
      <alignment vertical="center"/>
    </xf>
    <xf numFmtId="0" fontId="62" fillId="0" borderId="10" xfId="86" applyFont="1" applyFill="1" applyBorder="1" applyAlignment="1">
      <alignment vertical="center"/>
    </xf>
    <xf numFmtId="0" fontId="62" fillId="0" borderId="2" xfId="86" applyFont="1" applyFill="1" applyBorder="1" applyAlignment="1">
      <alignment vertical="center"/>
    </xf>
    <xf numFmtId="183" fontId="62" fillId="0" borderId="13" xfId="86" applyNumberFormat="1" applyFont="1" applyFill="1" applyBorder="1" applyAlignment="1">
      <alignment horizontal="distributed" vertical="center" justifyLastLine="1"/>
    </xf>
    <xf numFmtId="184" fontId="62" fillId="0" borderId="2" xfId="86" applyNumberFormat="1" applyFont="1" applyFill="1" applyBorder="1" applyAlignment="1">
      <alignment vertical="center"/>
    </xf>
    <xf numFmtId="186" fontId="62" fillId="0" borderId="7" xfId="86" applyNumberFormat="1" applyFont="1" applyFill="1" applyBorder="1" applyAlignment="1">
      <alignment vertical="center"/>
    </xf>
    <xf numFmtId="184" fontId="62" fillId="0" borderId="7" xfId="86" applyNumberFormat="1" applyFont="1" applyFill="1" applyBorder="1" applyAlignment="1">
      <alignment vertical="center"/>
    </xf>
    <xf numFmtId="0" fontId="62" fillId="0" borderId="9" xfId="86" applyFont="1" applyFill="1" applyBorder="1" applyAlignment="1">
      <alignment horizontal="center" vertical="center"/>
    </xf>
    <xf numFmtId="0" fontId="62" fillId="0" borderId="8" xfId="86" applyFont="1" applyFill="1" applyBorder="1" applyAlignment="1">
      <alignment vertical="center"/>
    </xf>
    <xf numFmtId="192" fontId="33" fillId="0" borderId="18" xfId="87" applyNumberFormat="1" applyFont="1" applyFill="1" applyBorder="1" applyAlignment="1">
      <alignment horizontal="right" vertical="center"/>
    </xf>
    <xf numFmtId="192" fontId="33" fillId="0" borderId="23" xfId="87" applyNumberFormat="1" applyFont="1" applyFill="1" applyBorder="1" applyAlignment="1">
      <alignment horizontal="right" vertical="center"/>
    </xf>
    <xf numFmtId="192" fontId="33" fillId="0" borderId="15" xfId="87" applyNumberFormat="1" applyFont="1" applyFill="1" applyBorder="1" applyAlignment="1">
      <alignment horizontal="right" vertical="center"/>
    </xf>
    <xf numFmtId="195" fontId="13" fillId="0" borderId="2" xfId="87" quotePrefix="1" applyNumberFormat="1" applyFont="1" applyFill="1" applyBorder="1" applyAlignment="1">
      <alignment horizontal="right" vertical="center"/>
    </xf>
    <xf numFmtId="196" fontId="13" fillId="0" borderId="2" xfId="87" quotePrefix="1" applyNumberFormat="1" applyFont="1" applyFill="1" applyBorder="1" applyAlignment="1">
      <alignment horizontal="right" vertical="center"/>
    </xf>
    <xf numFmtId="196" fontId="13" fillId="0" borderId="2" xfId="87" applyNumberFormat="1" applyFont="1" applyFill="1" applyBorder="1" applyAlignment="1">
      <alignment horizontal="right" vertical="center"/>
    </xf>
    <xf numFmtId="195" fontId="13" fillId="0" borderId="7" xfId="87" quotePrefix="1" applyNumberFormat="1" applyFont="1" applyFill="1" applyBorder="1" applyAlignment="1">
      <alignment horizontal="right" vertical="center"/>
    </xf>
    <xf numFmtId="195" fontId="13" fillId="0" borderId="6" xfId="87" quotePrefix="1" applyNumberFormat="1" applyFont="1" applyFill="1" applyBorder="1" applyAlignment="1">
      <alignment horizontal="right" vertical="center"/>
    </xf>
    <xf numFmtId="195" fontId="13" fillId="0" borderId="2" xfId="87" applyNumberFormat="1" applyFont="1" applyFill="1" applyBorder="1" applyAlignment="1">
      <alignment horizontal="right" vertical="center"/>
    </xf>
    <xf numFmtId="197" fontId="13" fillId="0" borderId="2" xfId="87" quotePrefix="1" applyNumberFormat="1" applyFont="1" applyFill="1" applyBorder="1" applyAlignment="1">
      <alignment horizontal="right" vertical="center"/>
    </xf>
    <xf numFmtId="195" fontId="13" fillId="0" borderId="7" xfId="87" applyNumberFormat="1" applyFont="1" applyFill="1" applyBorder="1" applyAlignment="1">
      <alignment horizontal="right" vertical="center"/>
    </xf>
    <xf numFmtId="195" fontId="13" fillId="0" borderId="6" xfId="87" applyNumberFormat="1" applyFont="1" applyFill="1" applyBorder="1" applyAlignment="1">
      <alignment horizontal="right" vertical="center"/>
    </xf>
    <xf numFmtId="197" fontId="13" fillId="0" borderId="2" xfId="87" applyNumberFormat="1" applyFont="1" applyFill="1" applyBorder="1" applyAlignment="1">
      <alignment horizontal="right" vertical="center"/>
    </xf>
    <xf numFmtId="198" fontId="13" fillId="0" borderId="2" xfId="87" applyNumberFormat="1" applyFont="1" applyFill="1" applyBorder="1" applyAlignment="1">
      <alignment horizontal="right" vertical="center"/>
    </xf>
    <xf numFmtId="197" fontId="13" fillId="0" borderId="7" xfId="87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195" fontId="13" fillId="0" borderId="3" xfId="87" quotePrefix="1" applyNumberFormat="1" applyFont="1" applyFill="1" applyBorder="1" applyAlignment="1">
      <alignment horizontal="right" vertical="center"/>
    </xf>
    <xf numFmtId="196" fontId="13" fillId="0" borderId="3" xfId="87" quotePrefix="1" applyNumberFormat="1" applyFont="1" applyFill="1" applyBorder="1" applyAlignment="1">
      <alignment horizontal="right" vertical="center"/>
    </xf>
    <xf numFmtId="197" fontId="13" fillId="0" borderId="3" xfId="87" quotePrefix="1" applyNumberFormat="1" applyFont="1" applyFill="1" applyBorder="1" applyAlignment="1">
      <alignment horizontal="right" vertical="center"/>
    </xf>
    <xf numFmtId="195" fontId="13" fillId="0" borderId="10" xfId="87" quotePrefix="1" applyNumberFormat="1" applyFont="1" applyFill="1" applyBorder="1" applyAlignment="1">
      <alignment horizontal="right" vertical="center"/>
    </xf>
    <xf numFmtId="195" fontId="13" fillId="0" borderId="9" xfId="87" quotePrefix="1" applyNumberFormat="1" applyFont="1" applyFill="1" applyBorder="1" applyAlignment="1">
      <alignment horizontal="right" vertical="center"/>
    </xf>
    <xf numFmtId="195" fontId="13" fillId="0" borderId="3" xfId="87" applyNumberFormat="1" applyFont="1" applyFill="1" applyBorder="1" applyAlignment="1">
      <alignment horizontal="right" vertical="center"/>
    </xf>
    <xf numFmtId="197" fontId="13" fillId="0" borderId="10" xfId="87" quotePrefix="1" applyNumberFormat="1" applyFont="1" applyFill="1" applyBorder="1" applyAlignment="1">
      <alignment horizontal="right" vertical="center"/>
    </xf>
    <xf numFmtId="182" fontId="61" fillId="0" borderId="0" xfId="0" applyNumberFormat="1" applyFont="1" applyFill="1" applyAlignment="1">
      <alignment vertical="center"/>
    </xf>
    <xf numFmtId="0" fontId="62" fillId="0" borderId="0" xfId="0" applyFont="1" applyFill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4" fillId="0" borderId="9" xfId="0" applyNumberFormat="1" applyFont="1" applyFill="1" applyBorder="1" applyAlignment="1">
      <alignment vertical="center"/>
    </xf>
    <xf numFmtId="200" fontId="4" fillId="0" borderId="3" xfId="0" applyNumberFormat="1" applyFont="1" applyFill="1" applyBorder="1" applyAlignment="1">
      <alignment vertical="center"/>
    </xf>
    <xf numFmtId="38" fontId="61" fillId="0" borderId="2" xfId="66" applyFont="1" applyFill="1" applyBorder="1" applyAlignment="1">
      <alignment vertical="center"/>
    </xf>
    <xf numFmtId="38" fontId="61" fillId="0" borderId="7" xfId="66" applyFont="1" applyFill="1" applyBorder="1" applyAlignment="1">
      <alignment vertical="center"/>
    </xf>
    <xf numFmtId="38" fontId="3" fillId="0" borderId="6" xfId="66" applyFont="1" applyFill="1" applyBorder="1" applyAlignment="1">
      <alignment horizontal="right" vertical="center"/>
    </xf>
    <xf numFmtId="38" fontId="3" fillId="0" borderId="1" xfId="66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center"/>
    </xf>
    <xf numFmtId="38" fontId="6" fillId="0" borderId="0" xfId="66" applyFont="1" applyFill="1" applyAlignment="1">
      <alignment vertical="center"/>
    </xf>
    <xf numFmtId="38" fontId="3" fillId="0" borderId="6" xfId="66" applyFont="1" applyFill="1" applyBorder="1" applyAlignment="1">
      <alignment horizontal="center" vertical="center" justifyLastLine="1"/>
    </xf>
    <xf numFmtId="189" fontId="3" fillId="0" borderId="7" xfId="66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/>
    </xf>
    <xf numFmtId="176" fontId="3" fillId="0" borderId="18" xfId="66" applyNumberFormat="1" applyFont="1" applyFill="1" applyBorder="1" applyAlignment="1">
      <alignment vertical="center"/>
    </xf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5" fillId="0" borderId="0" xfId="86" applyFont="1" applyFill="1" applyAlignment="1">
      <alignment horizontal="left" vertical="top" wrapText="1"/>
    </xf>
    <xf numFmtId="182" fontId="61" fillId="0" borderId="7" xfId="0" applyNumberFormat="1" applyFont="1" applyFill="1" applyBorder="1" applyAlignment="1">
      <alignment horizontal="right" vertical="center"/>
    </xf>
    <xf numFmtId="182" fontId="61" fillId="0" borderId="0" xfId="0" applyNumberFormat="1" applyFont="1" applyFill="1" applyAlignment="1">
      <alignment horizontal="right" vertical="center"/>
    </xf>
    <xf numFmtId="182" fontId="61" fillId="0" borderId="10" xfId="0" applyNumberFormat="1" applyFont="1" applyFill="1" applyBorder="1" applyAlignment="1">
      <alignment horizontal="right" vertical="center"/>
    </xf>
    <xf numFmtId="183" fontId="3" fillId="0" borderId="23" xfId="86" applyNumberFormat="1" applyFont="1" applyFill="1" applyBorder="1" applyAlignment="1">
      <alignment vertical="center"/>
    </xf>
    <xf numFmtId="183" fontId="3" fillId="0" borderId="14" xfId="86" applyNumberFormat="1" applyFont="1" applyFill="1" applyBorder="1" applyAlignment="1">
      <alignment vertical="center"/>
    </xf>
    <xf numFmtId="176" fontId="3" fillId="0" borderId="23" xfId="86" applyNumberFormat="1" applyFont="1" applyFill="1" applyBorder="1" applyAlignment="1">
      <alignment vertical="center"/>
    </xf>
    <xf numFmtId="176" fontId="3" fillId="0" borderId="7" xfId="86" applyNumberFormat="1" applyFont="1" applyFill="1" applyBorder="1" applyAlignment="1">
      <alignment vertical="center"/>
    </xf>
    <xf numFmtId="183" fontId="3" fillId="0" borderId="9" xfId="86" applyNumberFormat="1" applyFont="1" applyFill="1" applyBorder="1" applyAlignment="1">
      <alignment vertical="center"/>
    </xf>
    <xf numFmtId="176" fontId="3" fillId="0" borderId="10" xfId="86" applyNumberFormat="1" applyFont="1" applyFill="1" applyBorder="1" applyAlignment="1">
      <alignment vertical="center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0" fontId="3" fillId="0" borderId="1" xfId="87" applyNumberFormat="1" applyFont="1" applyFill="1" applyBorder="1" applyAlignment="1">
      <alignment horizontal="distributed" vertical="center" wrapText="1" justifyLastLine="1"/>
    </xf>
    <xf numFmtId="178" fontId="3" fillId="0" borderId="0" xfId="66" applyNumberFormat="1" applyFont="1" applyFill="1" applyBorder="1" applyAlignment="1">
      <alignment vertical="center"/>
    </xf>
    <xf numFmtId="0" fontId="3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5" xfId="87" applyNumberFormat="1" applyFont="1" applyFill="1" applyBorder="1" applyAlignment="1">
      <alignment horizontal="distributed" vertical="center" wrapText="1" justifyLastLine="1"/>
    </xf>
    <xf numFmtId="38" fontId="3" fillId="0" borderId="6" xfId="66" applyFont="1" applyFill="1" applyBorder="1" applyAlignment="1">
      <alignment horizontal="center" vertical="center" wrapText="1" justifyLastLine="1"/>
    </xf>
    <xf numFmtId="38" fontId="3" fillId="0" borderId="9" xfId="66" applyFont="1" applyFill="1" applyBorder="1" applyAlignment="1">
      <alignment horizontal="center" vertical="center" wrapText="1" justifyLastLine="1"/>
    </xf>
    <xf numFmtId="38" fontId="13" fillId="0" borderId="7" xfId="66" applyFont="1" applyBorder="1" applyAlignment="1">
      <alignment horizontal="right" vertical="center"/>
    </xf>
    <xf numFmtId="38" fontId="13" fillId="0" borderId="14" xfId="66" applyFont="1" applyBorder="1" applyAlignment="1">
      <alignment vertical="center"/>
    </xf>
    <xf numFmtId="190" fontId="58" fillId="0" borderId="0" xfId="0" applyNumberFormat="1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2" fontId="58" fillId="0" borderId="0" xfId="0" applyNumberFormat="1" applyFont="1" applyFill="1" applyBorder="1" applyAlignment="1">
      <alignment vertical="center"/>
    </xf>
    <xf numFmtId="193" fontId="58" fillId="0" borderId="0" xfId="0" applyNumberFormat="1" applyFont="1" applyFill="1" applyBorder="1" applyAlignment="1">
      <alignment vertical="center"/>
    </xf>
    <xf numFmtId="0" fontId="62" fillId="0" borderId="6" xfId="0" applyFont="1" applyFill="1" applyBorder="1" applyAlignment="1">
      <alignment horizontal="right" vertical="center"/>
    </xf>
    <xf numFmtId="177" fontId="62" fillId="0" borderId="2" xfId="0" applyNumberFormat="1" applyFont="1" applyFill="1" applyBorder="1" applyAlignment="1">
      <alignment vertical="center"/>
    </xf>
    <xf numFmtId="176" fontId="62" fillId="0" borderId="2" xfId="0" applyNumberFormat="1" applyFont="1" applyFill="1" applyBorder="1" applyAlignment="1">
      <alignment vertical="center"/>
    </xf>
    <xf numFmtId="0" fontId="1" fillId="0" borderId="0" xfId="0" applyFont="1"/>
    <xf numFmtId="0" fontId="4" fillId="0" borderId="0" xfId="86" applyFont="1" applyFill="1" applyBorder="1" applyAlignment="1">
      <alignment horizontal="distributed" vertical="center" justifyLastLine="1"/>
    </xf>
    <xf numFmtId="179" fontId="3" fillId="0" borderId="0" xfId="86" applyNumberFormat="1" applyFont="1" applyFill="1" applyBorder="1" applyAlignment="1">
      <alignment horizontal="right" vertical="center"/>
    </xf>
    <xf numFmtId="176" fontId="3" fillId="0" borderId="0" xfId="86" applyNumberFormat="1" applyFont="1" applyFill="1" applyBorder="1" applyAlignment="1">
      <alignment vertical="center"/>
    </xf>
    <xf numFmtId="202" fontId="62" fillId="0" borderId="2" xfId="86" applyNumberFormat="1" applyFont="1" applyFill="1" applyBorder="1" applyAlignment="1">
      <alignment horizontal="right" vertical="center"/>
    </xf>
    <xf numFmtId="0" fontId="3" fillId="0" borderId="15" xfId="86" applyFont="1" applyFill="1" applyBorder="1" applyAlignment="1">
      <alignment horizontal="right" vertical="center" justifyLastLine="1"/>
    </xf>
    <xf numFmtId="179" fontId="3" fillId="0" borderId="18" xfId="86" applyNumberFormat="1" applyFont="1" applyFill="1" applyBorder="1" applyAlignment="1">
      <alignment horizontal="right" vertical="center" justifyLastLine="1"/>
    </xf>
    <xf numFmtId="179" fontId="3" fillId="0" borderId="23" xfId="86" applyNumberFormat="1" applyFont="1" applyFill="1" applyBorder="1" applyAlignment="1">
      <alignment horizontal="right" vertical="center" justifyLastLine="1"/>
    </xf>
    <xf numFmtId="179" fontId="3" fillId="0" borderId="15" xfId="86" applyNumberFormat="1" applyFont="1" applyFill="1" applyBorder="1" applyAlignment="1">
      <alignment horizontal="right" vertical="center" justifyLastLine="1"/>
    </xf>
    <xf numFmtId="49" fontId="3" fillId="0" borderId="0" xfId="86" applyNumberFormat="1" applyFont="1" applyFill="1" applyBorder="1" applyAlignment="1">
      <alignment horizontal="right" vertical="center"/>
    </xf>
    <xf numFmtId="0" fontId="3" fillId="0" borderId="6" xfId="86" applyFont="1" applyFill="1" applyBorder="1" applyAlignment="1">
      <alignment horizontal="center" vertical="center" justifyLastLine="1"/>
    </xf>
    <xf numFmtId="183" fontId="3" fillId="0" borderId="2" xfId="86" applyNumberFormat="1" applyFont="1" applyFill="1" applyBorder="1" applyAlignment="1">
      <alignment horizontal="right" vertical="center"/>
    </xf>
    <xf numFmtId="183" fontId="3" fillId="0" borderId="7" xfId="86" applyNumberFormat="1" applyFont="1" applyFill="1" applyBorder="1" applyAlignment="1">
      <alignment horizontal="right" vertical="center"/>
    </xf>
    <xf numFmtId="183" fontId="3" fillId="0" borderId="0" xfId="86" applyNumberFormat="1" applyFont="1" applyFill="1" applyBorder="1" applyAlignment="1">
      <alignment horizontal="right" vertical="center"/>
    </xf>
    <xf numFmtId="38" fontId="1" fillId="0" borderId="23" xfId="66" applyFont="1" applyBorder="1" applyAlignment="1">
      <alignment vertical="center"/>
    </xf>
    <xf numFmtId="38" fontId="1" fillId="0" borderId="7" xfId="66" applyFont="1" applyBorder="1" applyAlignment="1">
      <alignment vertical="center"/>
    </xf>
    <xf numFmtId="38" fontId="1" fillId="0" borderId="7" xfId="66" applyFont="1" applyBorder="1" applyAlignment="1">
      <alignment horizontal="right" vertical="center"/>
    </xf>
    <xf numFmtId="38" fontId="1" fillId="0" borderId="10" xfId="66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3" fontId="61" fillId="0" borderId="18" xfId="0" applyNumberFormat="1" applyFont="1" applyBorder="1" applyAlignment="1">
      <alignment vertical="center"/>
    </xf>
    <xf numFmtId="3" fontId="61" fillId="0" borderId="23" xfId="0" applyNumberFormat="1" applyFont="1" applyBorder="1" applyAlignment="1">
      <alignment vertical="center"/>
    </xf>
    <xf numFmtId="3" fontId="61" fillId="0" borderId="14" xfId="0" applyNumberFormat="1" applyFont="1" applyBorder="1" applyAlignment="1">
      <alignment vertical="center"/>
    </xf>
    <xf numFmtId="3" fontId="61" fillId="0" borderId="15" xfId="0" applyNumberFormat="1" applyFont="1" applyBorder="1" applyAlignment="1">
      <alignment vertical="center"/>
    </xf>
    <xf numFmtId="0" fontId="61" fillId="0" borderId="14" xfId="0" applyFont="1" applyBorder="1" applyAlignment="1">
      <alignment vertical="center"/>
    </xf>
    <xf numFmtId="3" fontId="61" fillId="0" borderId="2" xfId="0" applyNumberFormat="1" applyFont="1" applyBorder="1" applyAlignment="1">
      <alignment vertical="center"/>
    </xf>
    <xf numFmtId="0" fontId="61" fillId="0" borderId="7" xfId="0" applyFont="1" applyBorder="1" applyAlignment="1">
      <alignment vertical="center"/>
    </xf>
    <xf numFmtId="3" fontId="61" fillId="0" borderId="6" xfId="0" applyNumberFormat="1" applyFont="1" applyBorder="1" applyAlignment="1">
      <alignment vertical="center"/>
    </xf>
    <xf numFmtId="3" fontId="61" fillId="0" borderId="0" xfId="0" applyNumberFormat="1" applyFont="1" applyBorder="1" applyAlignment="1">
      <alignment vertical="center"/>
    </xf>
    <xf numFmtId="0" fontId="61" fillId="0" borderId="6" xfId="0" applyFont="1" applyBorder="1" applyAlignment="1">
      <alignment vertical="center"/>
    </xf>
    <xf numFmtId="3" fontId="61" fillId="0" borderId="3" xfId="0" applyNumberFormat="1" applyFont="1" applyBorder="1" applyAlignment="1">
      <alignment vertical="center"/>
    </xf>
    <xf numFmtId="0" fontId="61" fillId="0" borderId="3" xfId="0" applyFont="1" applyBorder="1" applyAlignment="1">
      <alignment vertical="center"/>
    </xf>
    <xf numFmtId="0" fontId="61" fillId="0" borderId="10" xfId="0" applyFont="1" applyBorder="1" applyAlignment="1">
      <alignment vertical="center"/>
    </xf>
    <xf numFmtId="3" fontId="61" fillId="0" borderId="9" xfId="0" applyNumberFormat="1" applyFont="1" applyBorder="1" applyAlignment="1">
      <alignment vertical="center"/>
    </xf>
    <xf numFmtId="0" fontId="61" fillId="0" borderId="8" xfId="0" applyFont="1" applyBorder="1" applyAlignment="1">
      <alignment vertical="center"/>
    </xf>
    <xf numFmtId="0" fontId="61" fillId="0" borderId="9" xfId="0" applyFont="1" applyBorder="1" applyAlignment="1">
      <alignment vertical="center"/>
    </xf>
    <xf numFmtId="0" fontId="26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8" fontId="3" fillId="0" borderId="0" xfId="66" applyNumberFormat="1" applyFont="1" applyFill="1" applyBorder="1" applyAlignment="1">
      <alignment horizontal="distributed" vertical="center" justifyLastLine="1"/>
    </xf>
    <xf numFmtId="178" fontId="3" fillId="0" borderId="0" xfId="66" applyNumberFormat="1" applyFont="1" applyFill="1" applyAlignment="1">
      <alignment horizontal="distributed" vertical="justify"/>
    </xf>
    <xf numFmtId="178" fontId="3" fillId="0" borderId="0" xfId="66" applyNumberFormat="1" applyFont="1" applyFill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center" vertical="center"/>
    </xf>
    <xf numFmtId="179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5" xfId="66" applyNumberFormat="1" applyFont="1" applyFill="1" applyBorder="1" applyAlignment="1">
      <alignment horizontal="center" vertical="center" justifyLastLine="1"/>
    </xf>
    <xf numFmtId="178" fontId="3" fillId="0" borderId="4" xfId="66" applyNumberFormat="1" applyFont="1" applyFill="1" applyBorder="1" applyAlignment="1">
      <alignment horizontal="center" vertical="center" justifyLastLine="1"/>
    </xf>
    <xf numFmtId="179" fontId="3" fillId="0" borderId="5" xfId="66" applyNumberFormat="1" applyFont="1" applyFill="1" applyBorder="1" applyAlignment="1">
      <alignment horizontal="distributed" vertical="center" justifyLastLine="1"/>
    </xf>
    <xf numFmtId="182" fontId="3" fillId="0" borderId="1" xfId="66" applyNumberFormat="1" applyFont="1" applyFill="1" applyBorder="1" applyAlignment="1">
      <alignment horizontal="distributed" vertical="center" justifyLastLine="1"/>
    </xf>
    <xf numFmtId="178" fontId="3" fillId="0" borderId="1" xfId="66" applyNumberFormat="1" applyFont="1" applyFill="1" applyBorder="1" applyAlignment="1">
      <alignment horizontal="center" vertical="center" justifyLastLine="1"/>
    </xf>
    <xf numFmtId="38" fontId="3" fillId="0" borderId="0" xfId="66" applyFont="1" applyFill="1" applyAlignment="1">
      <alignment horizontal="right" vertical="center" shrinkToFit="1"/>
    </xf>
    <xf numFmtId="38" fontId="3" fillId="0" borderId="2" xfId="66" applyFont="1" applyFill="1" applyBorder="1" applyAlignment="1">
      <alignment vertical="center" shrinkToFit="1"/>
    </xf>
    <xf numFmtId="178" fontId="3" fillId="0" borderId="2" xfId="66" applyNumberFormat="1" applyFont="1" applyFill="1" applyBorder="1" applyAlignment="1">
      <alignment vertical="center"/>
    </xf>
    <xf numFmtId="182" fontId="3" fillId="0" borderId="2" xfId="66" applyNumberFormat="1" applyFont="1" applyFill="1" applyBorder="1" applyAlignment="1">
      <alignment vertical="center"/>
    </xf>
    <xf numFmtId="179" fontId="3" fillId="0" borderId="2" xfId="66" applyNumberFormat="1" applyFont="1" applyFill="1" applyBorder="1" applyAlignment="1">
      <alignment vertical="center"/>
    </xf>
    <xf numFmtId="179" fontId="3" fillId="0" borderId="6" xfId="66" applyNumberFormat="1" applyFont="1" applyFill="1" applyBorder="1" applyAlignment="1">
      <alignment vertical="center"/>
    </xf>
    <xf numFmtId="178" fontId="3" fillId="0" borderId="0" xfId="66" applyNumberFormat="1" applyFont="1" applyFill="1" applyBorder="1" applyAlignment="1">
      <alignment horizontal="center" vertical="center"/>
    </xf>
    <xf numFmtId="178" fontId="58" fillId="0" borderId="0" xfId="66" applyNumberFormat="1" applyFont="1" applyFill="1" applyAlignment="1">
      <alignment horizontal="distributed" vertical="justify"/>
    </xf>
    <xf numFmtId="178" fontId="27" fillId="0" borderId="0" xfId="66" applyNumberFormat="1" applyFont="1" applyFill="1" applyAlignment="1">
      <alignment vertical="center"/>
    </xf>
    <xf numFmtId="176" fontId="3" fillId="0" borderId="2" xfId="90" applyNumberFormat="1" applyFont="1" applyFill="1" applyBorder="1" applyAlignment="1">
      <alignment vertical="center" shrinkToFit="1"/>
    </xf>
    <xf numFmtId="177" fontId="3" fillId="0" borderId="2" xfId="90" applyNumberFormat="1" applyFont="1" applyFill="1" applyBorder="1" applyAlignment="1">
      <alignment vertical="center" shrinkToFit="1"/>
    </xf>
    <xf numFmtId="177" fontId="3" fillId="0" borderId="2" xfId="90" applyNumberFormat="1" applyFont="1" applyFill="1" applyBorder="1" applyAlignment="1">
      <alignment vertical="center"/>
    </xf>
    <xf numFmtId="178" fontId="3" fillId="0" borderId="2" xfId="90" applyNumberFormat="1" applyFont="1" applyFill="1" applyBorder="1" applyAlignment="1">
      <alignment vertical="center"/>
    </xf>
    <xf numFmtId="182" fontId="3" fillId="0" borderId="2" xfId="90" applyNumberFormat="1" applyFont="1" applyFill="1" applyBorder="1" applyAlignment="1">
      <alignment vertical="center"/>
    </xf>
    <xf numFmtId="179" fontId="3" fillId="0" borderId="2" xfId="90" applyNumberFormat="1" applyFont="1" applyFill="1" applyBorder="1" applyAlignment="1">
      <alignment vertical="center"/>
    </xf>
    <xf numFmtId="182" fontId="3" fillId="0" borderId="7" xfId="90" applyNumberFormat="1" applyFont="1" applyFill="1" applyBorder="1" applyAlignment="1">
      <alignment vertical="center"/>
    </xf>
    <xf numFmtId="179" fontId="3" fillId="0" borderId="6" xfId="90" applyNumberFormat="1" applyFont="1" applyFill="1" applyBorder="1" applyAlignment="1">
      <alignment vertical="center"/>
    </xf>
    <xf numFmtId="176" fontId="3" fillId="0" borderId="7" xfId="90" applyNumberFormat="1" applyFont="1" applyFill="1" applyBorder="1" applyAlignment="1">
      <alignment horizontal="right" vertical="center"/>
    </xf>
    <xf numFmtId="176" fontId="3" fillId="0" borderId="7" xfId="90" applyNumberFormat="1" applyFont="1" applyFill="1" applyBorder="1" applyAlignment="1">
      <alignment horizontal="center" vertical="center"/>
    </xf>
    <xf numFmtId="178" fontId="4" fillId="0" borderId="0" xfId="66" applyNumberFormat="1" applyFont="1" applyFill="1" applyBorder="1" applyAlignment="1">
      <alignment horizontal="center" vertical="center"/>
    </xf>
    <xf numFmtId="178" fontId="64" fillId="0" borderId="0" xfId="66" applyNumberFormat="1" applyFont="1" applyFill="1" applyAlignment="1">
      <alignment vertical="center"/>
    </xf>
    <xf numFmtId="178" fontId="60" fillId="0" borderId="0" xfId="66" applyNumberFormat="1" applyFont="1" applyFill="1" applyBorder="1" applyAlignment="1">
      <alignment horizontal="center" vertical="center"/>
    </xf>
    <xf numFmtId="178" fontId="60" fillId="0" borderId="0" xfId="66" applyNumberFormat="1" applyFont="1" applyFill="1" applyAlignment="1">
      <alignment vertical="center"/>
    </xf>
    <xf numFmtId="178" fontId="65" fillId="0" borderId="0" xfId="66" applyNumberFormat="1" applyFont="1" applyFill="1" applyBorder="1" applyAlignment="1">
      <alignment horizontal="center" vertical="center"/>
    </xf>
    <xf numFmtId="178" fontId="65" fillId="0" borderId="0" xfId="66" applyNumberFormat="1" applyFont="1" applyFill="1" applyAlignment="1">
      <alignment vertical="center"/>
    </xf>
    <xf numFmtId="178" fontId="27" fillId="0" borderId="0" xfId="66" applyNumberFormat="1" applyFont="1" applyFill="1" applyAlignment="1">
      <alignment horizontal="distributed" vertical="justify"/>
    </xf>
    <xf numFmtId="178" fontId="27" fillId="0" borderId="0" xfId="66" applyNumberFormat="1" applyFont="1" applyFill="1" applyAlignment="1">
      <alignment vertical="justify"/>
    </xf>
    <xf numFmtId="178" fontId="64" fillId="0" borderId="0" xfId="66" applyNumberFormat="1" applyFont="1" applyFill="1" applyAlignment="1">
      <alignment vertical="justify"/>
    </xf>
    <xf numFmtId="178" fontId="3" fillId="0" borderId="1" xfId="66" applyNumberFormat="1" applyFont="1" applyFill="1" applyBorder="1" applyAlignment="1">
      <alignment horizontal="center" vertical="center" shrinkToFit="1"/>
    </xf>
    <xf numFmtId="38" fontId="12" fillId="0" borderId="0" xfId="66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left" vertical="center" shrinkToFit="1"/>
    </xf>
    <xf numFmtId="0" fontId="3" fillId="0" borderId="6" xfId="0" quotePrefix="1" applyFont="1" applyFill="1" applyBorder="1" applyAlignment="1">
      <alignment horizontal="left" vertical="center" shrinkToFit="1"/>
    </xf>
    <xf numFmtId="0" fontId="4" fillId="0" borderId="9" xfId="0" quotePrefix="1" applyFont="1" applyFill="1" applyBorder="1" applyAlignment="1">
      <alignment vertical="center" shrinkToFit="1"/>
    </xf>
    <xf numFmtId="38" fontId="61" fillId="0" borderId="2" xfId="66" applyFont="1" applyBorder="1" applyAlignment="1">
      <alignment vertical="center"/>
    </xf>
    <xf numFmtId="38" fontId="61" fillId="0" borderId="18" xfId="66" applyFont="1" applyBorder="1" applyAlignment="1">
      <alignment vertical="center"/>
    </xf>
    <xf numFmtId="38" fontId="61" fillId="0" borderId="23" xfId="66" applyFont="1" applyBorder="1" applyAlignment="1">
      <alignment vertical="center"/>
    </xf>
    <xf numFmtId="38" fontId="62" fillId="0" borderId="2" xfId="66" applyFont="1" applyBorder="1" applyAlignment="1">
      <alignment vertical="center"/>
    </xf>
    <xf numFmtId="38" fontId="62" fillId="0" borderId="7" xfId="66" applyFont="1" applyBorder="1" applyAlignment="1">
      <alignment vertical="center"/>
    </xf>
    <xf numFmtId="38" fontId="62" fillId="0" borderId="3" xfId="66" applyFont="1" applyBorder="1" applyAlignment="1">
      <alignment vertical="center"/>
    </xf>
    <xf numFmtId="38" fontId="62" fillId="0" borderId="3" xfId="66" applyFont="1" applyFill="1" applyBorder="1" applyAlignment="1">
      <alignment vertical="center"/>
    </xf>
    <xf numFmtId="38" fontId="62" fillId="0" borderId="10" xfId="66" applyFont="1" applyBorder="1" applyAlignment="1">
      <alignment vertical="center"/>
    </xf>
    <xf numFmtId="178" fontId="3" fillId="0" borderId="6" xfId="66" applyNumberFormat="1" applyFont="1" applyFill="1" applyBorder="1" applyAlignment="1">
      <alignment vertical="center"/>
    </xf>
    <xf numFmtId="176" fontId="3" fillId="0" borderId="6" xfId="66" applyNumberFormat="1" applyFont="1" applyFill="1" applyBorder="1" applyAlignment="1">
      <alignment vertical="center"/>
    </xf>
    <xf numFmtId="176" fontId="3" fillId="0" borderId="0" xfId="66" applyNumberFormat="1" applyFont="1" applyFill="1" applyAlignment="1">
      <alignment horizontal="center" vertical="center"/>
    </xf>
    <xf numFmtId="178" fontId="3" fillId="0" borderId="2" xfId="66" applyNumberFormat="1" applyFont="1" applyFill="1" applyBorder="1" applyAlignment="1">
      <alignment vertical="justify"/>
    </xf>
    <xf numFmtId="178" fontId="3" fillId="0" borderId="6" xfId="66" applyNumberFormat="1" applyFont="1" applyFill="1" applyBorder="1" applyAlignment="1">
      <alignment vertical="justify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9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193" fontId="4" fillId="0" borderId="0" xfId="0" applyNumberFormat="1" applyFont="1" applyFill="1" applyBorder="1" applyAlignment="1">
      <alignment vertical="center"/>
    </xf>
    <xf numFmtId="38" fontId="4" fillId="0" borderId="1" xfId="66" applyFont="1" applyFill="1" applyBorder="1" applyAlignment="1" applyProtection="1">
      <alignment horizontal="right" vertical="center"/>
    </xf>
    <xf numFmtId="38" fontId="6" fillId="0" borderId="0" xfId="66" applyFont="1" applyFill="1" applyAlignment="1">
      <alignment horizontal="right" vertical="center"/>
    </xf>
    <xf numFmtId="38" fontId="6" fillId="0" borderId="0" xfId="66" applyFont="1" applyFill="1" applyAlignment="1">
      <alignment vertical="center"/>
    </xf>
    <xf numFmtId="178" fontId="3" fillId="0" borderId="6" xfId="66" applyNumberFormat="1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right" vertical="center"/>
    </xf>
    <xf numFmtId="0" fontId="3" fillId="0" borderId="1" xfId="86" applyFont="1" applyFill="1" applyBorder="1" applyAlignment="1">
      <alignment horizontal="distributed" vertical="center" wrapText="1" justifyLastLine="1"/>
    </xf>
    <xf numFmtId="183" fontId="4" fillId="0" borderId="18" xfId="86" applyNumberFormat="1" applyFont="1" applyFill="1" applyBorder="1" applyAlignment="1">
      <alignment vertical="center"/>
    </xf>
    <xf numFmtId="179" fontId="4" fillId="0" borderId="2" xfId="86" applyNumberFormat="1" applyFont="1" applyFill="1" applyBorder="1" applyAlignment="1">
      <alignment horizontal="right" vertical="center"/>
    </xf>
    <xf numFmtId="176" fontId="3" fillId="0" borderId="6" xfId="86" applyNumberFormat="1" applyFont="1" applyFill="1" applyBorder="1" applyAlignment="1">
      <alignment vertical="center"/>
    </xf>
    <xf numFmtId="179" fontId="3" fillId="0" borderId="2" xfId="86" applyNumberFormat="1" applyFont="1" applyFill="1" applyBorder="1" applyAlignment="1">
      <alignment horizontal="right" vertical="center"/>
    </xf>
    <xf numFmtId="176" fontId="3" fillId="0" borderId="2" xfId="86" applyNumberFormat="1" applyFont="1" applyFill="1" applyBorder="1" applyAlignment="1">
      <alignment vertical="center"/>
    </xf>
    <xf numFmtId="179" fontId="4" fillId="0" borderId="1" xfId="86" applyNumberFormat="1" applyFont="1" applyFill="1" applyBorder="1" applyAlignment="1">
      <alignment horizontal="right" vertical="center"/>
    </xf>
    <xf numFmtId="178" fontId="3" fillId="0" borderId="6" xfId="66" applyNumberFormat="1" applyFont="1" applyFill="1" applyBorder="1" applyAlignment="1">
      <alignment horizontal="center" vertical="center"/>
    </xf>
    <xf numFmtId="49" fontId="3" fillId="0" borderId="6" xfId="66" applyNumberFormat="1" applyFont="1" applyFill="1" applyBorder="1" applyAlignment="1">
      <alignment horizontal="center" vertical="center"/>
    </xf>
    <xf numFmtId="179" fontId="3" fillId="0" borderId="0" xfId="90" applyNumberFormat="1" applyFont="1" applyFill="1" applyBorder="1" applyAlignment="1">
      <alignment horizontal="right" vertical="center"/>
    </xf>
    <xf numFmtId="182" fontId="3" fillId="0" borderId="6" xfId="90" applyNumberFormat="1" applyFont="1" applyFill="1" applyBorder="1" applyAlignment="1">
      <alignment horizontal="right" vertical="center"/>
    </xf>
    <xf numFmtId="178" fontId="3" fillId="0" borderId="7" xfId="90" applyNumberFormat="1" applyFont="1" applyFill="1" applyBorder="1" applyAlignment="1">
      <alignment vertical="center"/>
    </xf>
    <xf numFmtId="178" fontId="3" fillId="0" borderId="7" xfId="90" applyNumberFormat="1" applyFont="1" applyFill="1" applyBorder="1" applyAlignment="1">
      <alignment horizontal="center" vertical="center" justifyLastLine="1"/>
    </xf>
    <xf numFmtId="182" fontId="3" fillId="0" borderId="0" xfId="90" applyNumberFormat="1" applyFont="1" applyFill="1" applyBorder="1" applyAlignment="1">
      <alignment vertical="center"/>
    </xf>
    <xf numFmtId="178" fontId="3" fillId="0" borderId="9" xfId="66" applyNumberFormat="1" applyFont="1" applyFill="1" applyBorder="1" applyAlignment="1">
      <alignment horizontal="center" vertical="center"/>
    </xf>
    <xf numFmtId="38" fontId="3" fillId="0" borderId="3" xfId="66" applyFont="1" applyFill="1" applyBorder="1" applyAlignment="1">
      <alignment horizontal="right" vertical="center" shrinkToFit="1"/>
    </xf>
    <xf numFmtId="176" fontId="3" fillId="0" borderId="3" xfId="90" applyNumberFormat="1" applyFont="1" applyFill="1" applyBorder="1" applyAlignment="1">
      <alignment vertical="center" shrinkToFit="1"/>
    </xf>
    <xf numFmtId="177" fontId="3" fillId="0" borderId="3" xfId="90" applyNumberFormat="1" applyFont="1" applyFill="1" applyBorder="1" applyAlignment="1">
      <alignment vertical="center" shrinkToFit="1"/>
    </xf>
    <xf numFmtId="38" fontId="3" fillId="0" borderId="3" xfId="66" applyFont="1" applyFill="1" applyBorder="1" applyAlignment="1">
      <alignment vertical="center" shrinkToFit="1"/>
    </xf>
    <xf numFmtId="177" fontId="3" fillId="0" borderId="3" xfId="90" applyNumberFormat="1" applyFont="1" applyFill="1" applyBorder="1" applyAlignment="1">
      <alignment vertical="center"/>
    </xf>
    <xf numFmtId="178" fontId="3" fillId="0" borderId="3" xfId="90" applyNumberFormat="1" applyFont="1" applyFill="1" applyBorder="1" applyAlignment="1">
      <alignment vertical="center"/>
    </xf>
    <xf numFmtId="182" fontId="3" fillId="0" borderId="3" xfId="90" applyNumberFormat="1" applyFont="1" applyFill="1" applyBorder="1" applyAlignment="1">
      <alignment vertical="center"/>
    </xf>
    <xf numFmtId="179" fontId="3" fillId="0" borderId="8" xfId="90" applyNumberFormat="1" applyFont="1" applyFill="1" applyBorder="1" applyAlignment="1">
      <alignment horizontal="right" vertical="center"/>
    </xf>
    <xf numFmtId="182" fontId="3" fillId="0" borderId="10" xfId="90" applyNumberFormat="1" applyFont="1" applyFill="1" applyBorder="1" applyAlignment="1">
      <alignment vertical="center"/>
    </xf>
    <xf numFmtId="179" fontId="3" fillId="0" borderId="9" xfId="90" applyNumberFormat="1" applyFont="1" applyFill="1" applyBorder="1" applyAlignment="1">
      <alignment vertical="center"/>
    </xf>
    <xf numFmtId="179" fontId="3" fillId="0" borderId="3" xfId="90" applyNumberFormat="1" applyFont="1" applyFill="1" applyBorder="1" applyAlignment="1">
      <alignment vertical="center"/>
    </xf>
    <xf numFmtId="182" fontId="3" fillId="0" borderId="9" xfId="90" applyNumberFormat="1" applyFont="1" applyFill="1" applyBorder="1" applyAlignment="1">
      <alignment horizontal="right" vertical="center"/>
    </xf>
    <xf numFmtId="178" fontId="3" fillId="0" borderId="10" xfId="90" applyNumberFormat="1" applyFont="1" applyFill="1" applyBorder="1" applyAlignment="1">
      <alignment vertical="center"/>
    </xf>
    <xf numFmtId="178" fontId="3" fillId="0" borderId="10" xfId="90" applyNumberFormat="1" applyFont="1" applyFill="1" applyBorder="1" applyAlignment="1">
      <alignment horizontal="center" vertical="center" justifyLastLine="1"/>
    </xf>
    <xf numFmtId="38" fontId="3" fillId="0" borderId="2" xfId="90" applyFont="1" applyFill="1" applyBorder="1" applyAlignment="1">
      <alignment horizontal="right" vertical="center" justifyLastLine="1"/>
    </xf>
    <xf numFmtId="176" fontId="3" fillId="0" borderId="2" xfId="90" applyNumberFormat="1" applyFont="1" applyFill="1" applyBorder="1" applyAlignment="1">
      <alignment horizontal="right" vertical="center" justifyLastLine="1"/>
    </xf>
    <xf numFmtId="176" fontId="3" fillId="0" borderId="2" xfId="90" applyNumberFormat="1" applyFont="1" applyFill="1" applyBorder="1" applyAlignment="1">
      <alignment vertical="center"/>
    </xf>
    <xf numFmtId="176" fontId="3" fillId="0" borderId="7" xfId="90" applyNumberFormat="1" applyFont="1" applyFill="1" applyBorder="1" applyAlignment="1">
      <alignment vertical="center"/>
    </xf>
    <xf numFmtId="38" fontId="3" fillId="0" borderId="7" xfId="90" applyFont="1" applyFill="1" applyBorder="1" applyAlignment="1">
      <alignment horizontal="right" vertical="center" justifyLastLine="1"/>
    </xf>
    <xf numFmtId="38" fontId="3" fillId="0" borderId="6" xfId="90" applyFont="1" applyFill="1" applyBorder="1" applyAlignment="1">
      <alignment horizontal="right" vertical="center" justifyLastLine="1"/>
    </xf>
    <xf numFmtId="176" fontId="3" fillId="0" borderId="7" xfId="90" applyNumberFormat="1" applyFont="1" applyFill="1" applyBorder="1" applyAlignment="1">
      <alignment horizontal="right" vertical="center" justifyLastLine="1"/>
    </xf>
    <xf numFmtId="38" fontId="3" fillId="0" borderId="0" xfId="90" applyFont="1" applyFill="1" applyBorder="1" applyAlignment="1">
      <alignment horizontal="right" vertical="center" justifyLastLine="1"/>
    </xf>
    <xf numFmtId="38" fontId="3" fillId="0" borderId="2" xfId="90" applyFont="1" applyFill="1" applyBorder="1" applyAlignment="1">
      <alignment horizontal="right" vertical="center"/>
    </xf>
    <xf numFmtId="38" fontId="3" fillId="0" borderId="7" xfId="90" applyFont="1" applyFill="1" applyBorder="1" applyAlignment="1">
      <alignment horizontal="right" vertical="center"/>
    </xf>
    <xf numFmtId="38" fontId="3" fillId="0" borderId="3" xfId="90" applyFont="1" applyFill="1" applyBorder="1" applyAlignment="1">
      <alignment horizontal="right" vertical="center" justifyLastLine="1"/>
    </xf>
    <xf numFmtId="38" fontId="3" fillId="0" borderId="3" xfId="90" applyFont="1" applyFill="1" applyBorder="1" applyAlignment="1">
      <alignment horizontal="right" vertical="center"/>
    </xf>
    <xf numFmtId="176" fontId="3" fillId="0" borderId="3" xfId="90" applyNumberFormat="1" applyFont="1" applyFill="1" applyBorder="1" applyAlignment="1">
      <alignment horizontal="right" vertical="center" justifyLastLine="1"/>
    </xf>
    <xf numFmtId="38" fontId="3" fillId="0" borderId="10" xfId="90" applyFont="1" applyFill="1" applyBorder="1" applyAlignment="1">
      <alignment horizontal="right" vertical="center"/>
    </xf>
    <xf numFmtId="38" fontId="3" fillId="0" borderId="9" xfId="90" applyFont="1" applyFill="1" applyBorder="1" applyAlignment="1">
      <alignment horizontal="right" vertical="center" justifyLastLine="1"/>
    </xf>
    <xf numFmtId="176" fontId="3" fillId="0" borderId="10" xfId="90" applyNumberFormat="1" applyFont="1" applyFill="1" applyBorder="1" applyAlignment="1">
      <alignment horizontal="right" vertical="center" justifyLastLine="1"/>
    </xf>
    <xf numFmtId="38" fontId="1" fillId="0" borderId="0" xfId="66" applyFont="1"/>
    <xf numFmtId="38" fontId="1" fillId="0" borderId="4" xfId="66" applyFont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38" fontId="6" fillId="0" borderId="0" xfId="66" applyFont="1" applyFill="1" applyAlignment="1">
      <alignment vertical="center"/>
    </xf>
    <xf numFmtId="38" fontId="4" fillId="0" borderId="0" xfId="66" applyFont="1" applyFill="1" applyBorder="1" applyAlignment="1">
      <alignment horizontal="distributed" vertical="center"/>
    </xf>
    <xf numFmtId="38" fontId="3" fillId="0" borderId="1" xfId="66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vertical="center"/>
    </xf>
    <xf numFmtId="0" fontId="3" fillId="0" borderId="6" xfId="86" applyFont="1" applyFill="1" applyBorder="1" applyAlignment="1">
      <alignment horizontal="distributed" vertical="center"/>
    </xf>
    <xf numFmtId="0" fontId="6" fillId="0" borderId="0" xfId="86" applyFont="1" applyFill="1" applyAlignment="1">
      <alignment horizontal="center" vertical="center"/>
    </xf>
    <xf numFmtId="0" fontId="3" fillId="0" borderId="0" xfId="86" applyFont="1" applyFill="1" applyAlignment="1">
      <alignment horizontal="distributed" vertical="center"/>
    </xf>
    <xf numFmtId="178" fontId="4" fillId="0" borderId="6" xfId="66" applyNumberFormat="1" applyFont="1" applyFill="1" applyBorder="1" applyAlignment="1">
      <alignment horizontal="center" vertical="center"/>
    </xf>
    <xf numFmtId="38" fontId="4" fillId="0" borderId="0" xfId="66" applyFont="1" applyFill="1" applyAlignment="1">
      <alignment horizontal="right" vertical="center" shrinkToFit="1"/>
    </xf>
    <xf numFmtId="176" fontId="4" fillId="0" borderId="2" xfId="90" applyNumberFormat="1" applyFont="1" applyFill="1" applyBorder="1" applyAlignment="1">
      <alignment vertical="center" shrinkToFit="1"/>
    </xf>
    <xf numFmtId="177" fontId="4" fillId="0" borderId="2" xfId="90" applyNumberFormat="1" applyFont="1" applyFill="1" applyBorder="1" applyAlignment="1">
      <alignment vertical="center" shrinkToFit="1"/>
    </xf>
    <xf numFmtId="38" fontId="4" fillId="0" borderId="2" xfId="66" applyFont="1" applyFill="1" applyBorder="1" applyAlignment="1">
      <alignment vertical="center" shrinkToFit="1"/>
    </xf>
    <xf numFmtId="177" fontId="4" fillId="0" borderId="2" xfId="90" applyNumberFormat="1" applyFont="1" applyFill="1" applyBorder="1" applyAlignment="1">
      <alignment vertical="center"/>
    </xf>
    <xf numFmtId="178" fontId="4" fillId="0" borderId="2" xfId="90" applyNumberFormat="1" applyFont="1" applyFill="1" applyBorder="1" applyAlignment="1">
      <alignment vertical="center"/>
    </xf>
    <xf numFmtId="182" fontId="4" fillId="0" borderId="2" xfId="90" applyNumberFormat="1" applyFont="1" applyFill="1" applyBorder="1" applyAlignment="1">
      <alignment vertical="center"/>
    </xf>
    <xf numFmtId="179" fontId="4" fillId="0" borderId="0" xfId="90" applyNumberFormat="1" applyFont="1" applyFill="1" applyBorder="1" applyAlignment="1">
      <alignment vertical="center"/>
    </xf>
    <xf numFmtId="182" fontId="4" fillId="0" borderId="7" xfId="90" applyNumberFormat="1" applyFont="1" applyFill="1" applyBorder="1" applyAlignment="1">
      <alignment vertical="center"/>
    </xf>
    <xf numFmtId="179" fontId="4" fillId="0" borderId="6" xfId="90" applyNumberFormat="1" applyFont="1" applyFill="1" applyBorder="1" applyAlignment="1">
      <alignment vertical="center"/>
    </xf>
    <xf numFmtId="179" fontId="4" fillId="0" borderId="2" xfId="90" applyNumberFormat="1" applyFont="1" applyFill="1" applyBorder="1" applyAlignment="1">
      <alignment vertical="center"/>
    </xf>
    <xf numFmtId="176" fontId="4" fillId="0" borderId="7" xfId="90" applyNumberFormat="1" applyFont="1" applyFill="1" applyBorder="1" applyAlignment="1">
      <alignment horizontal="right" vertical="center"/>
    </xf>
    <xf numFmtId="176" fontId="4" fillId="0" borderId="7" xfId="90" applyNumberFormat="1" applyFont="1" applyFill="1" applyBorder="1" applyAlignment="1">
      <alignment horizontal="center" vertical="center"/>
    </xf>
    <xf numFmtId="178" fontId="65" fillId="0" borderId="0" xfId="66" applyNumberFormat="1" applyFont="1" applyFill="1" applyAlignment="1">
      <alignment horizontal="distributed" vertical="justify"/>
    </xf>
    <xf numFmtId="179" fontId="65" fillId="0" borderId="0" xfId="66" applyNumberFormat="1" applyFont="1" applyFill="1" applyAlignment="1">
      <alignment horizontal="right" vertical="center"/>
    </xf>
    <xf numFmtId="178" fontId="4" fillId="0" borderId="0" xfId="66" applyNumberFormat="1" applyFont="1" applyFill="1" applyAlignment="1">
      <alignment horizontal="center" vertical="justify"/>
    </xf>
    <xf numFmtId="38" fontId="4" fillId="0" borderId="2" xfId="90" applyFont="1" applyFill="1" applyBorder="1" applyAlignment="1">
      <alignment horizontal="right" vertical="center" justifyLastLine="1"/>
    </xf>
    <xf numFmtId="176" fontId="4" fillId="0" borderId="2" xfId="90" applyNumberFormat="1" applyFont="1" applyFill="1" applyBorder="1" applyAlignment="1">
      <alignment horizontal="right" vertical="center" justifyLastLine="1"/>
    </xf>
    <xf numFmtId="38" fontId="4" fillId="0" borderId="0" xfId="90" applyFont="1" applyFill="1" applyBorder="1" applyAlignment="1">
      <alignment horizontal="right" vertical="center" justifyLastLine="1"/>
    </xf>
    <xf numFmtId="38" fontId="4" fillId="0" borderId="6" xfId="90" applyFont="1" applyFill="1" applyBorder="1" applyAlignment="1">
      <alignment horizontal="right" vertical="center" justifyLastLine="1"/>
    </xf>
    <xf numFmtId="176" fontId="4" fillId="0" borderId="7" xfId="90" applyNumberFormat="1" applyFont="1" applyFill="1" applyBorder="1" applyAlignment="1">
      <alignment horizontal="right" vertical="center" justifyLastLine="1"/>
    </xf>
    <xf numFmtId="178" fontId="60" fillId="0" borderId="0" xfId="66" applyNumberFormat="1" applyFont="1" applyFill="1" applyBorder="1" applyAlignment="1">
      <alignment vertical="center"/>
    </xf>
    <xf numFmtId="178" fontId="60" fillId="0" borderId="0" xfId="66" applyNumberFormat="1" applyFont="1" applyFill="1" applyAlignment="1">
      <alignment vertical="justify"/>
    </xf>
    <xf numFmtId="190" fontId="60" fillId="0" borderId="0" xfId="0" applyNumberFormat="1" applyFont="1" applyFill="1" applyBorder="1" applyAlignment="1">
      <alignment vertical="center"/>
    </xf>
    <xf numFmtId="0" fontId="60" fillId="0" borderId="0" xfId="0" applyFont="1" applyFill="1" applyBorder="1" applyAlignment="1">
      <alignment vertical="center"/>
    </xf>
    <xf numFmtId="2" fontId="60" fillId="0" borderId="0" xfId="0" applyNumberFormat="1" applyFont="1" applyFill="1" applyBorder="1" applyAlignment="1">
      <alignment vertical="center"/>
    </xf>
    <xf numFmtId="193" fontId="60" fillId="0" borderId="0" xfId="0" applyNumberFormat="1" applyFont="1" applyFill="1" applyBorder="1" applyAlignment="1">
      <alignment vertical="center"/>
    </xf>
    <xf numFmtId="180" fontId="4" fillId="0" borderId="3" xfId="0" applyNumberFormat="1" applyFont="1" applyFill="1" applyBorder="1" applyAlignment="1">
      <alignment vertical="center"/>
    </xf>
    <xf numFmtId="38" fontId="66" fillId="0" borderId="0" xfId="66" applyFont="1" applyFill="1" applyAlignment="1">
      <alignment horizontal="right" vertical="center"/>
    </xf>
    <xf numFmtId="38" fontId="62" fillId="0" borderId="1" xfId="66" applyFont="1" applyFill="1" applyBorder="1" applyAlignment="1">
      <alignment horizontal="distributed" vertical="center" justifyLastLine="1"/>
    </xf>
    <xf numFmtId="177" fontId="61" fillId="0" borderId="18" xfId="66" applyNumberFormat="1" applyFont="1" applyFill="1" applyBorder="1" applyAlignment="1">
      <alignment vertical="center"/>
    </xf>
    <xf numFmtId="179" fontId="61" fillId="0" borderId="15" xfId="66" applyNumberFormat="1" applyFont="1" applyFill="1" applyBorder="1" applyAlignment="1">
      <alignment vertical="center"/>
    </xf>
    <xf numFmtId="179" fontId="61" fillId="0" borderId="18" xfId="66" applyNumberFormat="1" applyFont="1" applyFill="1" applyBorder="1" applyAlignment="1">
      <alignment vertical="center"/>
    </xf>
    <xf numFmtId="179" fontId="61" fillId="0" borderId="7" xfId="66" applyNumberFormat="1" applyFont="1" applyFill="1" applyBorder="1" applyAlignment="1">
      <alignment vertical="center"/>
    </xf>
    <xf numFmtId="204" fontId="61" fillId="0" borderId="18" xfId="66" applyNumberFormat="1" applyFont="1" applyFill="1" applyBorder="1" applyAlignment="1">
      <alignment vertical="center"/>
    </xf>
    <xf numFmtId="179" fontId="61" fillId="0" borderId="23" xfId="66" applyNumberFormat="1" applyFont="1" applyFill="1" applyBorder="1" applyAlignment="1">
      <alignment vertical="center"/>
    </xf>
    <xf numFmtId="177" fontId="61" fillId="0" borderId="7" xfId="66" applyNumberFormat="1" applyFont="1" applyFill="1" applyBorder="1" applyAlignment="1">
      <alignment vertical="center"/>
    </xf>
    <xf numFmtId="179" fontId="61" fillId="0" borderId="6" xfId="66" applyNumberFormat="1" applyFont="1" applyFill="1" applyBorder="1" applyAlignment="1">
      <alignment vertical="center"/>
    </xf>
    <xf numFmtId="194" fontId="61" fillId="0" borderId="6" xfId="66" applyNumberFormat="1" applyFont="1" applyFill="1" applyBorder="1" applyAlignment="1">
      <alignment vertical="center"/>
    </xf>
    <xf numFmtId="194" fontId="61" fillId="0" borderId="7" xfId="66" applyNumberFormat="1" applyFont="1" applyFill="1" applyBorder="1" applyAlignment="1">
      <alignment vertical="center"/>
    </xf>
    <xf numFmtId="177" fontId="61" fillId="0" borderId="2" xfId="66" applyNumberFormat="1" applyFont="1" applyFill="1" applyBorder="1" applyAlignment="1">
      <alignment vertical="center"/>
    </xf>
    <xf numFmtId="179" fontId="61" fillId="0" borderId="2" xfId="66" applyNumberFormat="1" applyFont="1" applyFill="1" applyBorder="1" applyAlignment="1">
      <alignment vertical="center"/>
    </xf>
    <xf numFmtId="188" fontId="61" fillId="0" borderId="2" xfId="66" applyNumberFormat="1" applyFont="1" applyFill="1" applyBorder="1" applyAlignment="1">
      <alignment vertical="center"/>
    </xf>
    <xf numFmtId="187" fontId="61" fillId="0" borderId="2" xfId="66" applyNumberFormat="1" applyFont="1" applyFill="1" applyBorder="1" applyAlignment="1">
      <alignment vertical="center"/>
    </xf>
    <xf numFmtId="194" fontId="61" fillId="0" borderId="18" xfId="66" applyNumberFormat="1" applyFont="1" applyFill="1" applyBorder="1" applyAlignment="1">
      <alignment vertical="center"/>
    </xf>
    <xf numFmtId="200" fontId="61" fillId="0" borderId="23" xfId="66" applyNumberFormat="1" applyFont="1" applyFill="1" applyBorder="1" applyAlignment="1">
      <alignment vertical="center"/>
    </xf>
    <xf numFmtId="177" fontId="62" fillId="0" borderId="2" xfId="66" applyNumberFormat="1" applyFont="1" applyFill="1" applyBorder="1" applyAlignment="1">
      <alignment vertical="center"/>
    </xf>
    <xf numFmtId="179" fontId="3" fillId="0" borderId="0" xfId="66" applyNumberFormat="1" applyFont="1" applyBorder="1" applyAlignment="1" applyProtection="1">
      <alignment horizontal="right" vertical="center"/>
    </xf>
    <xf numFmtId="179" fontId="3" fillId="0" borderId="2" xfId="66" applyNumberFormat="1" applyFont="1" applyBorder="1" applyAlignment="1" applyProtection="1">
      <alignment horizontal="right" vertical="center"/>
    </xf>
    <xf numFmtId="179" fontId="3" fillId="0" borderId="7" xfId="66" applyNumberFormat="1" applyFont="1" applyBorder="1" applyAlignment="1" applyProtection="1">
      <alignment horizontal="right" vertical="center"/>
    </xf>
    <xf numFmtId="179" fontId="62" fillId="0" borderId="2" xfId="66" applyNumberFormat="1" applyFont="1" applyFill="1" applyBorder="1" applyAlignment="1">
      <alignment vertical="center"/>
    </xf>
    <xf numFmtId="179" fontId="62" fillId="0" borderId="7" xfId="66" applyNumberFormat="1" applyFont="1" applyFill="1" applyBorder="1" applyAlignment="1">
      <alignment vertical="center"/>
    </xf>
    <xf numFmtId="177" fontId="62" fillId="0" borderId="7" xfId="66" applyNumberFormat="1" applyFont="1" applyFill="1" applyBorder="1" applyAlignment="1">
      <alignment vertical="center"/>
    </xf>
    <xf numFmtId="194" fontId="62" fillId="0" borderId="6" xfId="66" applyNumberFormat="1" applyFont="1" applyFill="1" applyBorder="1" applyAlignment="1">
      <alignment vertical="center"/>
    </xf>
    <xf numFmtId="194" fontId="62" fillId="0" borderId="7" xfId="66" applyNumberFormat="1" applyFont="1" applyFill="1" applyBorder="1" applyAlignment="1">
      <alignment vertical="center"/>
    </xf>
    <xf numFmtId="179" fontId="62" fillId="0" borderId="6" xfId="66" applyNumberFormat="1" applyFont="1" applyFill="1" applyBorder="1" applyAlignment="1">
      <alignment vertical="center"/>
    </xf>
    <xf numFmtId="188" fontId="62" fillId="0" borderId="7" xfId="66" applyNumberFormat="1" applyFont="1" applyFill="1" applyBorder="1" applyAlignment="1">
      <alignment vertical="center"/>
    </xf>
    <xf numFmtId="194" fontId="62" fillId="0" borderId="2" xfId="66" applyNumberFormat="1" applyFont="1" applyFill="1" applyBorder="1" applyAlignment="1">
      <alignment vertical="center"/>
    </xf>
    <xf numFmtId="200" fontId="62" fillId="0" borderId="7" xfId="66" applyNumberFormat="1" applyFont="1" applyFill="1" applyBorder="1" applyAlignment="1">
      <alignment vertical="center"/>
    </xf>
    <xf numFmtId="188" fontId="61" fillId="0" borderId="7" xfId="66" applyNumberFormat="1" applyFont="1" applyFill="1" applyBorder="1" applyAlignment="1">
      <alignment vertical="center"/>
    </xf>
    <xf numFmtId="187" fontId="61" fillId="0" borderId="0" xfId="66" applyNumberFormat="1" applyFont="1" applyFill="1" applyBorder="1" applyAlignment="1">
      <alignment vertical="center"/>
    </xf>
    <xf numFmtId="187" fontId="61" fillId="0" borderId="7" xfId="66" applyNumberFormat="1" applyFont="1" applyFill="1" applyBorder="1" applyAlignment="1">
      <alignment vertical="center"/>
    </xf>
    <xf numFmtId="194" fontId="61" fillId="0" borderId="2" xfId="66" applyNumberFormat="1" applyFont="1" applyFill="1" applyBorder="1" applyAlignment="1">
      <alignment vertical="center"/>
    </xf>
    <xf numFmtId="200" fontId="61" fillId="0" borderId="7" xfId="66" applyNumberFormat="1" applyFont="1" applyFill="1" applyBorder="1" applyAlignment="1">
      <alignment vertical="center"/>
    </xf>
    <xf numFmtId="179" fontId="3" fillId="0" borderId="6" xfId="66" applyNumberFormat="1" applyFont="1" applyBorder="1" applyAlignment="1" applyProtection="1">
      <alignment horizontal="right" vertical="center"/>
    </xf>
    <xf numFmtId="179" fontId="62" fillId="0" borderId="6" xfId="66" applyNumberFormat="1" applyFont="1" applyFill="1" applyBorder="1" applyAlignment="1">
      <alignment horizontal="right" vertical="center"/>
    </xf>
    <xf numFmtId="179" fontId="62" fillId="0" borderId="7" xfId="66" applyNumberFormat="1" applyFont="1" applyFill="1" applyBorder="1" applyAlignment="1">
      <alignment horizontal="right" vertical="center"/>
    </xf>
    <xf numFmtId="187" fontId="61" fillId="0" borderId="6" xfId="66" applyNumberFormat="1" applyFont="1" applyFill="1" applyBorder="1" applyAlignment="1">
      <alignment vertical="center"/>
    </xf>
    <xf numFmtId="188" fontId="62" fillId="0" borderId="2" xfId="66" applyNumberFormat="1" applyFont="1" applyFill="1" applyBorder="1" applyAlignment="1">
      <alignment vertical="center"/>
    </xf>
    <xf numFmtId="188" fontId="62" fillId="0" borderId="3" xfId="66" applyNumberFormat="1" applyFont="1" applyFill="1" applyBorder="1" applyAlignment="1">
      <alignment vertical="center"/>
    </xf>
    <xf numFmtId="179" fontId="3" fillId="0" borderId="3" xfId="66" applyNumberFormat="1" applyFont="1" applyBorder="1" applyAlignment="1" applyProtection="1">
      <alignment horizontal="right" vertical="center"/>
    </xf>
    <xf numFmtId="188" fontId="61" fillId="0" borderId="2" xfId="66" applyNumberFormat="1" applyFont="1" applyFill="1" applyBorder="1" applyAlignment="1">
      <alignment horizontal="right" vertical="center"/>
    </xf>
    <xf numFmtId="187" fontId="61" fillId="0" borderId="1" xfId="66" applyNumberFormat="1" applyFont="1" applyFill="1" applyBorder="1" applyAlignment="1">
      <alignment vertical="center"/>
    </xf>
    <xf numFmtId="194" fontId="61" fillId="0" borderId="1" xfId="66" applyNumberFormat="1" applyFont="1" applyFill="1" applyBorder="1" applyAlignment="1">
      <alignment vertical="center"/>
    </xf>
    <xf numFmtId="200" fontId="61" fillId="0" borderId="4" xfId="66" applyNumberFormat="1" applyFont="1" applyFill="1" applyBorder="1" applyAlignment="1">
      <alignment vertical="center"/>
    </xf>
    <xf numFmtId="38" fontId="58" fillId="0" borderId="7" xfId="66" applyFont="1" applyFill="1" applyBorder="1" applyAlignment="1">
      <alignment vertical="center"/>
    </xf>
    <xf numFmtId="38" fontId="58" fillId="0" borderId="2" xfId="66" applyFont="1" applyFill="1" applyBorder="1" applyAlignment="1">
      <alignment vertical="center"/>
    </xf>
    <xf numFmtId="38" fontId="58" fillId="0" borderId="6" xfId="66" applyFont="1" applyFill="1" applyBorder="1" applyAlignment="1">
      <alignment vertical="center"/>
    </xf>
    <xf numFmtId="179" fontId="58" fillId="0" borderId="0" xfId="66" applyNumberFormat="1" applyFont="1" applyFill="1" applyBorder="1" applyAlignment="1">
      <alignment vertical="center"/>
    </xf>
    <xf numFmtId="179" fontId="58" fillId="0" borderId="2" xfId="66" applyNumberFormat="1" applyFont="1" applyFill="1" applyBorder="1" applyAlignment="1">
      <alignment vertical="center"/>
    </xf>
    <xf numFmtId="179" fontId="58" fillId="0" borderId="6" xfId="66" applyNumberFormat="1" applyFont="1" applyFill="1" applyBorder="1" applyAlignment="1">
      <alignment vertical="center"/>
    </xf>
    <xf numFmtId="179" fontId="58" fillId="0" borderId="7" xfId="66" applyNumberFormat="1" applyFont="1" applyFill="1" applyBorder="1" applyAlignment="1">
      <alignment vertical="center"/>
    </xf>
    <xf numFmtId="38" fontId="58" fillId="0" borderId="0" xfId="66" applyFont="1" applyFill="1" applyBorder="1" applyAlignment="1">
      <alignment vertical="center"/>
    </xf>
    <xf numFmtId="38" fontId="58" fillId="0" borderId="10" xfId="66" applyFont="1" applyFill="1" applyBorder="1" applyAlignment="1">
      <alignment vertical="center"/>
    </xf>
    <xf numFmtId="38" fontId="58" fillId="0" borderId="3" xfId="66" applyFont="1" applyFill="1" applyBorder="1" applyAlignment="1">
      <alignment vertical="center"/>
    </xf>
    <xf numFmtId="38" fontId="58" fillId="0" borderId="9" xfId="66" applyFont="1" applyFill="1" applyBorder="1" applyAlignment="1">
      <alignment vertical="center"/>
    </xf>
    <xf numFmtId="177" fontId="62" fillId="0" borderId="10" xfId="66" applyNumberFormat="1" applyFont="1" applyFill="1" applyBorder="1" applyAlignment="1">
      <alignment vertical="center"/>
    </xf>
    <xf numFmtId="179" fontId="3" fillId="0" borderId="10" xfId="66" applyNumberFormat="1" applyFont="1" applyBorder="1" applyAlignment="1" applyProtection="1">
      <alignment horizontal="right" vertical="center"/>
    </xf>
    <xf numFmtId="179" fontId="3" fillId="0" borderId="9" xfId="66" applyNumberFormat="1" applyFont="1" applyBorder="1" applyAlignment="1" applyProtection="1">
      <alignment horizontal="right" vertical="center"/>
    </xf>
    <xf numFmtId="179" fontId="62" fillId="0" borderId="3" xfId="66" applyNumberFormat="1" applyFont="1" applyFill="1" applyBorder="1" applyAlignment="1">
      <alignment vertical="center"/>
    </xf>
    <xf numFmtId="179" fontId="62" fillId="0" borderId="10" xfId="66" applyNumberFormat="1" applyFont="1" applyFill="1" applyBorder="1" applyAlignment="1">
      <alignment vertical="center"/>
    </xf>
    <xf numFmtId="0" fontId="62" fillId="0" borderId="0" xfId="86" applyFont="1" applyFill="1" applyBorder="1" applyAlignment="1">
      <alignment horizontal="distributed" vertical="center" justifyLastLine="1"/>
    </xf>
    <xf numFmtId="176" fontId="61" fillId="0" borderId="0" xfId="86" applyNumberFormat="1" applyFont="1" applyFill="1" applyAlignment="1">
      <alignment vertical="center"/>
    </xf>
    <xf numFmtId="177" fontId="61" fillId="0" borderId="2" xfId="86" applyNumberFormat="1" applyFont="1" applyFill="1" applyBorder="1" applyAlignment="1">
      <alignment vertical="center"/>
    </xf>
    <xf numFmtId="177" fontId="61" fillId="0" borderId="7" xfId="86" applyNumberFormat="1" applyFont="1" applyFill="1" applyBorder="1" applyAlignment="1">
      <alignment vertical="center"/>
    </xf>
    <xf numFmtId="0" fontId="61" fillId="0" borderId="0" xfId="86" applyFont="1" applyFill="1" applyBorder="1" applyAlignment="1">
      <alignment horizontal="distributed" vertical="center" justifyLastLine="1"/>
    </xf>
    <xf numFmtId="176" fontId="61" fillId="0" borderId="6" xfId="86" applyNumberFormat="1" applyFont="1" applyFill="1" applyBorder="1" applyAlignment="1">
      <alignment vertical="center"/>
    </xf>
    <xf numFmtId="177" fontId="61" fillId="0" borderId="0" xfId="86" applyNumberFormat="1" applyFont="1" applyFill="1" applyBorder="1" applyAlignment="1">
      <alignment vertical="center"/>
    </xf>
    <xf numFmtId="176" fontId="61" fillId="0" borderId="2" xfId="86" applyNumberFormat="1" applyFont="1" applyFill="1" applyBorder="1" applyAlignment="1">
      <alignment vertical="center"/>
    </xf>
    <xf numFmtId="0" fontId="62" fillId="0" borderId="0" xfId="86" applyFont="1" applyFill="1" applyBorder="1" applyAlignment="1">
      <alignment vertical="center"/>
    </xf>
    <xf numFmtId="0" fontId="66" fillId="0" borderId="0" xfId="86" applyFont="1" applyFill="1" applyBorder="1" applyAlignment="1">
      <alignment vertical="center" shrinkToFit="1"/>
    </xf>
    <xf numFmtId="176" fontId="62" fillId="0" borderId="0" xfId="86" applyNumberFormat="1" applyFont="1" applyFill="1" applyAlignment="1">
      <alignment vertical="center"/>
    </xf>
    <xf numFmtId="177" fontId="62" fillId="0" borderId="2" xfId="86" applyNumberFormat="1" applyFont="1" applyFill="1" applyBorder="1" applyAlignment="1">
      <alignment vertical="center"/>
    </xf>
    <xf numFmtId="177" fontId="62" fillId="0" borderId="7" xfId="86" applyNumberFormat="1" applyFont="1" applyFill="1" applyBorder="1" applyAlignment="1">
      <alignment vertical="center"/>
    </xf>
    <xf numFmtId="177" fontId="62" fillId="0" borderId="0" xfId="86" applyNumberFormat="1" applyFont="1" applyFill="1" applyBorder="1" applyAlignment="1">
      <alignment vertical="center"/>
    </xf>
    <xf numFmtId="0" fontId="62" fillId="0" borderId="0" xfId="86" applyFont="1" applyFill="1" applyBorder="1" applyAlignment="1">
      <alignment vertical="center" shrinkToFit="1"/>
    </xf>
    <xf numFmtId="176" fontId="62" fillId="0" borderId="6" xfId="86" applyNumberFormat="1" applyFont="1" applyFill="1" applyBorder="1" applyAlignment="1">
      <alignment vertical="center"/>
    </xf>
    <xf numFmtId="176" fontId="62" fillId="0" borderId="2" xfId="86" applyNumberFormat="1" applyFont="1" applyFill="1" applyBorder="1" applyAlignment="1">
      <alignment vertical="center"/>
    </xf>
    <xf numFmtId="176" fontId="62" fillId="0" borderId="6" xfId="86" applyNumberFormat="1" applyFont="1" applyFill="1" applyBorder="1" applyAlignment="1">
      <alignment horizontal="right" vertical="center"/>
    </xf>
    <xf numFmtId="177" fontId="62" fillId="0" borderId="7" xfId="86" applyNumberFormat="1" applyFont="1" applyFill="1" applyBorder="1" applyAlignment="1">
      <alignment horizontal="right" vertical="center"/>
    </xf>
    <xf numFmtId="176" fontId="61" fillId="0" borderId="1" xfId="86" applyNumberFormat="1" applyFont="1" applyFill="1" applyBorder="1" applyAlignment="1">
      <alignment vertical="center"/>
    </xf>
    <xf numFmtId="177" fontId="61" fillId="0" borderId="1" xfId="86" applyNumberFormat="1" applyFont="1" applyFill="1" applyBorder="1" applyAlignment="1">
      <alignment vertical="center"/>
    </xf>
    <xf numFmtId="177" fontId="61" fillId="0" borderId="4" xfId="86" applyNumberFormat="1" applyFont="1" applyFill="1" applyBorder="1" applyAlignment="1">
      <alignment vertical="center"/>
    </xf>
    <xf numFmtId="0" fontId="62" fillId="0" borderId="0" xfId="86" applyFont="1" applyFill="1" applyAlignment="1">
      <alignment horizontal="right" vertical="center"/>
    </xf>
    <xf numFmtId="0" fontId="62" fillId="0" borderId="0" xfId="86" applyFont="1" applyFill="1" applyAlignment="1">
      <alignment vertical="center" shrinkToFit="1"/>
    </xf>
    <xf numFmtId="0" fontId="62" fillId="0" borderId="0" xfId="86" applyFont="1" applyFill="1" applyAlignment="1">
      <alignment vertical="center"/>
    </xf>
    <xf numFmtId="0" fontId="62" fillId="0" borderId="6" xfId="86" applyFont="1" applyFill="1" applyBorder="1" applyAlignment="1">
      <alignment vertical="center"/>
    </xf>
    <xf numFmtId="0" fontId="62" fillId="0" borderId="6" xfId="86" applyFont="1" applyFill="1" applyBorder="1" applyAlignment="1">
      <alignment vertical="center" shrinkToFit="1"/>
    </xf>
    <xf numFmtId="0" fontId="62" fillId="0" borderId="9" xfId="86" applyFont="1" applyFill="1" applyBorder="1" applyAlignment="1">
      <alignment vertical="center"/>
    </xf>
    <xf numFmtId="0" fontId="62" fillId="0" borderId="9" xfId="86" applyFont="1" applyFill="1" applyBorder="1" applyAlignment="1">
      <alignment vertical="center" shrinkToFit="1"/>
    </xf>
    <xf numFmtId="176" fontId="62" fillId="0" borderId="3" xfId="86" applyNumberFormat="1" applyFont="1" applyFill="1" applyBorder="1" applyAlignment="1">
      <alignment vertical="center"/>
    </xf>
    <xf numFmtId="177" fontId="62" fillId="0" borderId="3" xfId="86" applyNumberFormat="1" applyFont="1" applyFill="1" applyBorder="1" applyAlignment="1">
      <alignment vertical="center"/>
    </xf>
    <xf numFmtId="177" fontId="62" fillId="0" borderId="10" xfId="86" applyNumberFormat="1" applyFont="1" applyFill="1" applyBorder="1" applyAlignment="1">
      <alignment vertical="center"/>
    </xf>
    <xf numFmtId="0" fontId="62" fillId="0" borderId="0" xfId="86" applyFont="1" applyFill="1" applyBorder="1" applyAlignment="1">
      <alignment horizontal="distributed" vertical="center"/>
    </xf>
    <xf numFmtId="183" fontId="62" fillId="0" borderId="15" xfId="86" applyNumberFormat="1" applyFont="1" applyFill="1" applyBorder="1" applyAlignment="1">
      <alignment vertical="center"/>
    </xf>
    <xf numFmtId="176" fontId="62" fillId="0" borderId="0" xfId="86" applyNumberFormat="1" applyFont="1" applyFill="1" applyBorder="1" applyAlignment="1">
      <alignment vertical="center"/>
    </xf>
    <xf numFmtId="0" fontId="5" fillId="0" borderId="8" xfId="86" applyFont="1" applyFill="1" applyBorder="1" applyAlignment="1">
      <alignment horizontal="left" vertical="center"/>
    </xf>
    <xf numFmtId="0" fontId="6" fillId="0" borderId="0" xfId="86" applyFont="1" applyFill="1" applyBorder="1" applyAlignment="1">
      <alignment horizontal="right" vertical="center"/>
    </xf>
    <xf numFmtId="0" fontId="5" fillId="0" borderId="0" xfId="86" applyFont="1" applyFill="1" applyAlignment="1">
      <alignment horizontal="left" vertical="center"/>
    </xf>
    <xf numFmtId="0" fontId="6" fillId="0" borderId="0" xfId="86" applyFont="1" applyFill="1" applyAlignment="1">
      <alignment vertical="center"/>
    </xf>
    <xf numFmtId="0" fontId="3" fillId="0" borderId="6" xfId="86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/>
    </xf>
    <xf numFmtId="0" fontId="6" fillId="0" borderId="0" xfId="86" applyFont="1" applyFill="1" applyAlignment="1">
      <alignment horizontal="left" vertical="center"/>
    </xf>
    <xf numFmtId="0" fontId="5" fillId="0" borderId="0" xfId="0" applyFont="1" applyFill="1" applyAlignment="1" applyProtection="1">
      <alignment horizontal="right"/>
      <protection locked="0"/>
    </xf>
    <xf numFmtId="179" fontId="15" fillId="0" borderId="18" xfId="66" applyNumberFormat="1" applyFont="1" applyFill="1" applyBorder="1" applyAlignment="1" applyProtection="1">
      <alignment horizontal="right"/>
    </xf>
    <xf numFmtId="179" fontId="15" fillId="0" borderId="18" xfId="66" applyNumberFormat="1" applyFont="1" applyFill="1" applyBorder="1" applyAlignment="1" applyProtection="1">
      <alignment horizontal="right" vertical="center"/>
    </xf>
    <xf numFmtId="179" fontId="15" fillId="0" borderId="2" xfId="66" applyNumberFormat="1" applyFont="1" applyFill="1" applyBorder="1" applyAlignment="1" applyProtection="1">
      <alignment horizontal="right"/>
      <protection locked="0"/>
    </xf>
    <xf numFmtId="179" fontId="15" fillId="0" borderId="2" xfId="66" applyNumberFormat="1" applyFont="1" applyFill="1" applyBorder="1" applyAlignment="1" applyProtection="1">
      <alignment horizontal="right" vertical="center"/>
      <protection locked="0"/>
    </xf>
    <xf numFmtId="38" fontId="15" fillId="0" borderId="7" xfId="66" applyFont="1" applyFill="1" applyBorder="1" applyProtection="1"/>
    <xf numFmtId="38" fontId="15" fillId="0" borderId="10" xfId="66" applyFont="1" applyFill="1" applyBorder="1" applyProtection="1">
      <protection locked="0"/>
    </xf>
    <xf numFmtId="203" fontId="5" fillId="0" borderId="2" xfId="66" applyNumberFormat="1" applyFont="1" applyFill="1" applyBorder="1" applyAlignment="1">
      <alignment horizontal="right"/>
    </xf>
    <xf numFmtId="38" fontId="15" fillId="0" borderId="10" xfId="66" applyFont="1" applyFill="1" applyBorder="1" applyProtection="1"/>
    <xf numFmtId="203" fontId="5" fillId="0" borderId="2" xfId="66" applyNumberFormat="1" applyFont="1" applyFill="1" applyBorder="1" applyAlignment="1" applyProtection="1">
      <alignment horizontal="right"/>
    </xf>
    <xf numFmtId="203" fontId="5" fillId="0" borderId="2" xfId="66" applyNumberFormat="1" applyFont="1" applyFill="1" applyBorder="1" applyAlignment="1">
      <alignment horizontal="right" vertical="center"/>
    </xf>
    <xf numFmtId="203" fontId="5" fillId="0" borderId="3" xfId="66" applyNumberFormat="1" applyFont="1" applyFill="1" applyBorder="1" applyAlignment="1">
      <alignment horizontal="right"/>
    </xf>
    <xf numFmtId="179" fontId="61" fillId="0" borderId="2" xfId="86" applyNumberFormat="1" applyFont="1" applyFill="1" applyBorder="1" applyAlignment="1">
      <alignment vertical="center"/>
    </xf>
    <xf numFmtId="183" fontId="61" fillId="0" borderId="6" xfId="86" applyNumberFormat="1" applyFont="1" applyFill="1" applyBorder="1" applyAlignment="1">
      <alignment vertical="center"/>
    </xf>
    <xf numFmtId="179" fontId="62" fillId="0" borderId="2" xfId="86" applyNumberFormat="1" applyFont="1" applyFill="1" applyBorder="1" applyAlignment="1">
      <alignment vertical="center"/>
    </xf>
    <xf numFmtId="183" fontId="62" fillId="0" borderId="6" xfId="86" applyNumberFormat="1" applyFont="1" applyFill="1" applyBorder="1" applyAlignment="1">
      <alignment vertical="center"/>
    </xf>
    <xf numFmtId="183" fontId="62" fillId="0" borderId="10" xfId="86" applyNumberFormat="1" applyFont="1" applyFill="1" applyBorder="1" applyAlignment="1">
      <alignment vertical="center"/>
    </xf>
    <xf numFmtId="183" fontId="62" fillId="0" borderId="3" xfId="86" applyNumberFormat="1" applyFont="1" applyFill="1" applyBorder="1" applyAlignment="1">
      <alignment vertical="center"/>
    </xf>
    <xf numFmtId="182" fontId="4" fillId="0" borderId="7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7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49" fontId="6" fillId="0" borderId="0" xfId="0" applyNumberFormat="1" applyFont="1" applyFill="1" applyAlignment="1">
      <alignment horizontal="right" vertical="center"/>
    </xf>
    <xf numFmtId="0" fontId="18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distributed" vertical="center" wrapText="1" justifyLastLine="1"/>
    </xf>
    <xf numFmtId="0" fontId="3" fillId="0" borderId="3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5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 wrapText="1"/>
    </xf>
    <xf numFmtId="0" fontId="3" fillId="0" borderId="4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wrapText="1" justifyLastLine="1"/>
    </xf>
    <xf numFmtId="0" fontId="5" fillId="0" borderId="5" xfId="0" applyFont="1" applyFill="1" applyBorder="1" applyAlignment="1">
      <alignment horizontal="distributed" vertical="center" justifyLastLine="1"/>
    </xf>
    <xf numFmtId="200" fontId="5" fillId="0" borderId="1" xfId="0" applyNumberFormat="1" applyFont="1" applyFill="1" applyBorder="1" applyAlignment="1">
      <alignment horizontal="distributed" vertical="center" wrapText="1" justifyLastLine="1"/>
    </xf>
    <xf numFmtId="200" fontId="5" fillId="0" borderId="1" xfId="0" applyNumberFormat="1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wrapText="1" justifyLastLine="1"/>
    </xf>
    <xf numFmtId="0" fontId="5" fillId="0" borderId="4" xfId="0" applyFont="1" applyFill="1" applyBorder="1" applyAlignment="1">
      <alignment horizontal="distributed" vertical="center" justifyLastLine="1"/>
    </xf>
    <xf numFmtId="38" fontId="6" fillId="0" borderId="0" xfId="66" applyFont="1" applyFill="1" applyAlignment="1">
      <alignment horizontal="right" vertical="center"/>
    </xf>
    <xf numFmtId="38" fontId="6" fillId="0" borderId="0" xfId="66" applyFont="1" applyFill="1" applyAlignment="1">
      <alignment vertical="center"/>
    </xf>
    <xf numFmtId="38" fontId="4" fillId="0" borderId="15" xfId="66" applyFont="1" applyFill="1" applyBorder="1" applyAlignment="1">
      <alignment horizontal="distributed" vertical="center"/>
    </xf>
    <xf numFmtId="38" fontId="4" fillId="0" borderId="14" xfId="66" applyFont="1" applyFill="1" applyBorder="1" applyAlignment="1">
      <alignment horizontal="distributed" vertical="center"/>
    </xf>
    <xf numFmtId="38" fontId="4" fillId="0" borderId="0" xfId="66" applyFont="1" applyFill="1" applyBorder="1" applyAlignment="1">
      <alignment horizontal="distributed" vertical="center"/>
    </xf>
    <xf numFmtId="38" fontId="4" fillId="0" borderId="6" xfId="66" applyFont="1" applyFill="1" applyBorder="1" applyAlignment="1">
      <alignment horizontal="distributed" vertical="center"/>
    </xf>
    <xf numFmtId="38" fontId="3" fillId="0" borderId="5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distributed" vertical="center" justifyLastLine="1"/>
    </xf>
    <xf numFmtId="38" fontId="62" fillId="0" borderId="1" xfId="66" applyFont="1" applyFill="1" applyBorder="1" applyAlignment="1">
      <alignment horizontal="center" vertical="center" wrapText="1"/>
    </xf>
    <xf numFmtId="38" fontId="62" fillId="0" borderId="1" xfId="66" applyFont="1" applyFill="1" applyBorder="1" applyAlignment="1">
      <alignment horizontal="center" vertical="center"/>
    </xf>
    <xf numFmtId="38" fontId="62" fillId="0" borderId="1" xfId="66" applyFont="1" applyFill="1" applyBorder="1" applyAlignment="1">
      <alignment horizontal="distributed" vertical="center" justifyLastLine="1"/>
    </xf>
    <xf numFmtId="38" fontId="62" fillId="0" borderId="1" xfId="66" applyFont="1" applyFill="1" applyBorder="1" applyAlignment="1">
      <alignment horizontal="distributed" vertical="center" wrapText="1" justifyLastLine="1"/>
    </xf>
    <xf numFmtId="38" fontId="62" fillId="0" borderId="4" xfId="66" applyFont="1" applyFill="1" applyBorder="1" applyAlignment="1">
      <alignment horizontal="distributed" vertical="center" wrapText="1" justifyLastLine="1"/>
    </xf>
    <xf numFmtId="38" fontId="62" fillId="0" borderId="4" xfId="66" applyFont="1" applyFill="1" applyBorder="1" applyAlignment="1">
      <alignment horizontal="distributed" vertical="center" justifyLastLine="1"/>
    </xf>
    <xf numFmtId="38" fontId="3" fillId="0" borderId="1" xfId="66" applyFont="1" applyFill="1" applyBorder="1" applyAlignment="1">
      <alignment horizontal="center" vertical="center" wrapText="1"/>
    </xf>
    <xf numFmtId="38" fontId="3" fillId="0" borderId="1" xfId="66" applyFont="1" applyFill="1" applyBorder="1" applyAlignment="1">
      <alignment horizontal="center" vertical="center"/>
    </xf>
    <xf numFmtId="38" fontId="3" fillId="0" borderId="1" xfId="66" applyFont="1" applyFill="1" applyBorder="1" applyAlignment="1">
      <alignment horizontal="distributed" vertical="center" wrapText="1" justifyLastLine="1"/>
    </xf>
    <xf numFmtId="38" fontId="3" fillId="0" borderId="4" xfId="66" applyFont="1" applyFill="1" applyBorder="1" applyAlignment="1">
      <alignment horizontal="distributed" vertical="center" wrapText="1" justifyLastLine="1"/>
    </xf>
    <xf numFmtId="38" fontId="3" fillId="0" borderId="4" xfId="66" applyFont="1" applyFill="1" applyBorder="1" applyAlignment="1">
      <alignment horizontal="distributed" vertical="center" justifyLastLine="1"/>
    </xf>
    <xf numFmtId="38" fontId="4" fillId="0" borderId="0" xfId="66" applyFont="1" applyFill="1" applyBorder="1" applyAlignment="1">
      <alignment horizontal="distributed" vertical="distributed"/>
    </xf>
    <xf numFmtId="38" fontId="4" fillId="0" borderId="6" xfId="66" applyFont="1" applyFill="1" applyBorder="1" applyAlignment="1">
      <alignment horizontal="distributed" vertical="distributed"/>
    </xf>
    <xf numFmtId="38" fontId="4" fillId="0" borderId="0" xfId="66" applyFont="1" applyFill="1" applyAlignment="1">
      <alignment horizontal="distributed" vertical="center"/>
    </xf>
    <xf numFmtId="38" fontId="3" fillId="0" borderId="5" xfId="66" applyFont="1" applyFill="1" applyBorder="1" applyAlignment="1">
      <alignment horizontal="distributed" vertical="center" wrapText="1" justifyLastLine="1"/>
    </xf>
    <xf numFmtId="38" fontId="4" fillId="0" borderId="24" xfId="66" applyFont="1" applyFill="1" applyBorder="1" applyAlignment="1">
      <alignment horizontal="distributed" vertical="center" justifyLastLine="1"/>
    </xf>
    <xf numFmtId="38" fontId="4" fillId="0" borderId="5" xfId="66" applyFont="1" applyFill="1" applyBorder="1" applyAlignment="1">
      <alignment horizontal="distributed" vertical="center" justifyLastLine="1"/>
    </xf>
    <xf numFmtId="38" fontId="3" fillId="0" borderId="18" xfId="66" applyFont="1" applyFill="1" applyBorder="1" applyAlignment="1">
      <alignment horizontal="distributed" vertical="center" wrapText="1" justifyLastLine="1"/>
    </xf>
    <xf numFmtId="38" fontId="3" fillId="0" borderId="3" xfId="66" applyFont="1" applyFill="1" applyBorder="1" applyAlignment="1">
      <alignment horizontal="distributed" vertical="center" wrapText="1" justifyLastLine="1"/>
    </xf>
    <xf numFmtId="38" fontId="3" fillId="0" borderId="23" xfId="66" applyFont="1" applyFill="1" applyBorder="1" applyAlignment="1">
      <alignment horizontal="distributed" vertical="center" wrapText="1" justifyLastLine="1"/>
    </xf>
    <xf numFmtId="38" fontId="3" fillId="0" borderId="10" xfId="66" applyFont="1" applyFill="1" applyBorder="1" applyAlignment="1">
      <alignment horizontal="distributed" vertical="center" wrapText="1" justifyLastLine="1"/>
    </xf>
    <xf numFmtId="38" fontId="3" fillId="0" borderId="24" xfId="66" applyFont="1" applyFill="1" applyBorder="1" applyAlignment="1">
      <alignment horizontal="distributed" vertical="center" justifyLastLine="1"/>
    </xf>
    <xf numFmtId="38" fontId="3" fillId="0" borderId="15" xfId="66" applyFont="1" applyFill="1" applyBorder="1" applyAlignment="1">
      <alignment horizontal="distributed" vertical="center" justifyLastLine="1"/>
    </xf>
    <xf numFmtId="38" fontId="3" fillId="0" borderId="14" xfId="66" applyFont="1" applyFill="1" applyBorder="1" applyAlignment="1">
      <alignment horizontal="distributed" vertical="center" justifyLastLine="1"/>
    </xf>
    <xf numFmtId="38" fontId="3" fillId="0" borderId="8" xfId="66" applyFont="1" applyFill="1" applyBorder="1" applyAlignment="1">
      <alignment horizontal="distributed" vertical="center" justifyLastLine="1"/>
    </xf>
    <xf numFmtId="38" fontId="3" fillId="0" borderId="9" xfId="66" applyFont="1" applyFill="1" applyBorder="1" applyAlignment="1">
      <alignment horizontal="distributed" vertical="center" justifyLastLine="1"/>
    </xf>
    <xf numFmtId="38" fontId="3" fillId="0" borderId="18" xfId="66" applyFont="1" applyFill="1" applyBorder="1" applyAlignment="1">
      <alignment horizontal="center" vertical="center" wrapText="1"/>
    </xf>
    <xf numFmtId="38" fontId="3" fillId="0" borderId="3" xfId="66" applyFont="1" applyFill="1" applyBorder="1" applyAlignment="1">
      <alignment horizontal="center" vertical="center" wrapText="1"/>
    </xf>
    <xf numFmtId="38" fontId="3" fillId="0" borderId="18" xfId="66" applyFont="1" applyFill="1" applyBorder="1" applyAlignment="1">
      <alignment horizontal="distributed" vertical="center" justifyLastLine="1"/>
    </xf>
    <xf numFmtId="38" fontId="3" fillId="0" borderId="3" xfId="66" applyFont="1" applyFill="1" applyBorder="1" applyAlignment="1">
      <alignment horizontal="distributed" vertical="center" justifyLastLine="1"/>
    </xf>
    <xf numFmtId="38" fontId="12" fillId="0" borderId="0" xfId="66" applyFont="1" applyFill="1" applyBorder="1" applyAlignment="1">
      <alignment vertical="center" wrapText="1"/>
    </xf>
    <xf numFmtId="5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distributed" vertical="center" indent="1"/>
    </xf>
    <xf numFmtId="0" fontId="3" fillId="0" borderId="14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3" fillId="0" borderId="9" xfId="0" applyFont="1" applyFill="1" applyBorder="1" applyAlignment="1">
      <alignment horizontal="distributed" vertical="center" indent="1"/>
    </xf>
    <xf numFmtId="0" fontId="3" fillId="0" borderId="18" xfId="0" applyFont="1" applyFill="1" applyBorder="1" applyAlignment="1">
      <alignment horizontal="center" vertical="center" wrapText="1" justifyLastLine="1"/>
    </xf>
    <xf numFmtId="0" fontId="3" fillId="0" borderId="3" xfId="0" applyFont="1" applyFill="1" applyBorder="1" applyAlignment="1">
      <alignment horizontal="center" vertical="center" wrapText="1" justifyLastLine="1"/>
    </xf>
    <xf numFmtId="0" fontId="3" fillId="0" borderId="4" xfId="0" applyFont="1" applyFill="1" applyBorder="1" applyAlignment="1">
      <alignment horizontal="distributed" vertical="center" indent="1"/>
    </xf>
    <xf numFmtId="0" fontId="3" fillId="0" borderId="24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23" xfId="0" applyFont="1" applyFill="1" applyBorder="1" applyAlignment="1">
      <alignment horizontal="center" vertical="center" wrapText="1" justifyLastLine="1"/>
    </xf>
    <xf numFmtId="0" fontId="3" fillId="0" borderId="10" xfId="0" applyFont="1" applyFill="1" applyBorder="1" applyAlignment="1">
      <alignment horizontal="center" vertical="center" wrapText="1" justifyLastLine="1"/>
    </xf>
    <xf numFmtId="0" fontId="3" fillId="0" borderId="14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12" fillId="0" borderId="8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5" fillId="0" borderId="1" xfId="87" applyNumberFormat="1" applyFont="1" applyFill="1" applyBorder="1" applyAlignment="1">
      <alignment horizontal="distributed" vertical="center" wrapText="1" justifyLastLine="1"/>
    </xf>
    <xf numFmtId="0" fontId="5" fillId="0" borderId="1" xfId="87" applyNumberFormat="1" applyFont="1" applyFill="1" applyBorder="1" applyAlignment="1">
      <alignment horizontal="distributed" vertical="center" justifyLastLine="1"/>
    </xf>
    <xf numFmtId="0" fontId="5" fillId="0" borderId="18" xfId="87" applyNumberFormat="1" applyFont="1" applyFill="1" applyBorder="1" applyAlignment="1">
      <alignment horizontal="distributed" vertical="center" justifyLastLine="1"/>
    </xf>
    <xf numFmtId="0" fontId="5" fillId="0" borderId="3" xfId="87" applyNumberFormat="1" applyFont="1" applyFill="1" applyBorder="1" applyAlignment="1">
      <alignment horizontal="distributed" vertical="center" justifyLastLine="1"/>
    </xf>
    <xf numFmtId="0" fontId="5" fillId="0" borderId="4" xfId="87" applyNumberFormat="1" applyFont="1" applyFill="1" applyBorder="1" applyAlignment="1">
      <alignment horizontal="distributed" vertical="center" wrapText="1" justifyLastLine="1"/>
    </xf>
    <xf numFmtId="0" fontId="5" fillId="0" borderId="4" xfId="87" applyNumberFormat="1" applyFont="1" applyFill="1" applyBorder="1" applyAlignment="1">
      <alignment horizontal="distributed" vertical="center" justifyLastLine="1"/>
    </xf>
    <xf numFmtId="49" fontId="5" fillId="0" borderId="1" xfId="87" applyNumberFormat="1" applyFont="1" applyFill="1" applyBorder="1" applyAlignment="1">
      <alignment horizontal="distributed" vertical="center" justifyLastLine="1"/>
    </xf>
    <xf numFmtId="0" fontId="5" fillId="0" borderId="24" xfId="87" applyNumberFormat="1" applyFont="1" applyFill="1" applyBorder="1" applyAlignment="1">
      <alignment horizontal="left" vertical="center"/>
    </xf>
    <xf numFmtId="0" fontId="5" fillId="0" borderId="5" xfId="87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5" fillId="0" borderId="4" xfId="87" applyNumberFormat="1" applyFont="1" applyFill="1" applyBorder="1" applyAlignment="1">
      <alignment horizontal="center" vertical="center" justifyLastLine="1"/>
    </xf>
    <xf numFmtId="0" fontId="5" fillId="0" borderId="24" xfId="87" applyNumberFormat="1" applyFont="1" applyFill="1" applyBorder="1" applyAlignment="1">
      <alignment horizontal="center" vertical="center" justifyLastLine="1"/>
    </xf>
    <xf numFmtId="0" fontId="28" fillId="0" borderId="0" xfId="0" applyFont="1" applyFill="1" applyAlignment="1">
      <alignment horizontal="left" vertical="center"/>
    </xf>
    <xf numFmtId="56" fontId="28" fillId="0" borderId="0" xfId="0" applyNumberFormat="1" applyFont="1" applyFill="1" applyAlignment="1">
      <alignment horizontal="right" vertical="center"/>
    </xf>
    <xf numFmtId="0" fontId="12" fillId="0" borderId="0" xfId="86" applyFont="1" applyFill="1" applyAlignment="1">
      <alignment horizontal="left" vertical="center" wrapText="1"/>
    </xf>
    <xf numFmtId="0" fontId="3" fillId="0" borderId="14" xfId="86" applyFont="1" applyFill="1" applyBorder="1" applyAlignment="1">
      <alignment horizontal="center" vertical="center"/>
    </xf>
    <xf numFmtId="0" fontId="3" fillId="0" borderId="6" xfId="86" applyFont="1" applyFill="1" applyBorder="1" applyAlignment="1">
      <alignment horizontal="center" vertical="center"/>
    </xf>
    <xf numFmtId="0" fontId="3" fillId="0" borderId="9" xfId="86" applyFont="1" applyFill="1" applyBorder="1" applyAlignment="1">
      <alignment horizontal="center" vertical="center"/>
    </xf>
    <xf numFmtId="0" fontId="3" fillId="0" borderId="1" xfId="86" applyFont="1" applyFill="1" applyBorder="1" applyAlignment="1">
      <alignment horizontal="center" vertical="center" textRotation="255"/>
    </xf>
    <xf numFmtId="0" fontId="61" fillId="0" borderId="14" xfId="86" applyFont="1" applyFill="1" applyBorder="1" applyAlignment="1">
      <alignment horizontal="center" vertical="center"/>
    </xf>
    <xf numFmtId="0" fontId="61" fillId="0" borderId="6" xfId="86" applyFont="1" applyFill="1" applyBorder="1" applyAlignment="1">
      <alignment horizontal="center" vertical="center"/>
    </xf>
    <xf numFmtId="0" fontId="61" fillId="0" borderId="9" xfId="86" applyFont="1" applyFill="1" applyBorder="1" applyAlignment="1">
      <alignment horizontal="center" vertical="center"/>
    </xf>
    <xf numFmtId="0" fontId="61" fillId="0" borderId="1" xfId="86" applyFont="1" applyFill="1" applyBorder="1" applyAlignment="1">
      <alignment horizontal="center" vertical="center" textRotation="255"/>
    </xf>
    <xf numFmtId="0" fontId="3" fillId="0" borderId="0" xfId="86" applyFont="1" applyFill="1" applyBorder="1" applyAlignment="1">
      <alignment horizontal="center" vertical="center" wrapText="1"/>
    </xf>
    <xf numFmtId="0" fontId="3" fillId="0" borderId="1" xfId="86" applyFill="1" applyBorder="1" applyAlignment="1">
      <alignment horizontal="center" vertical="center" textRotation="255"/>
    </xf>
    <xf numFmtId="0" fontId="3" fillId="0" borderId="6" xfId="86" applyFill="1" applyBorder="1" applyAlignment="1">
      <alignment horizontal="center" vertical="center"/>
    </xf>
    <xf numFmtId="0" fontId="3" fillId="0" borderId="9" xfId="86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49" fontId="10" fillId="0" borderId="1" xfId="87" applyNumberFormat="1" applyFont="1" applyFill="1" applyBorder="1" applyAlignment="1">
      <alignment horizontal="distributed" vertical="center" justifyLastLine="1"/>
    </xf>
    <xf numFmtId="49" fontId="10" fillId="0" borderId="4" xfId="87" applyNumberFormat="1" applyFont="1" applyFill="1" applyBorder="1" applyAlignment="1">
      <alignment horizontal="distributed" vertical="center" justifyLastLine="1"/>
    </xf>
    <xf numFmtId="49" fontId="10" fillId="0" borderId="24" xfId="87" applyNumberFormat="1" applyFont="1" applyFill="1" applyBorder="1" applyAlignment="1">
      <alignment horizontal="distributed" vertical="center" wrapText="1" justifyLastLine="1"/>
    </xf>
    <xf numFmtId="49" fontId="10" fillId="0" borderId="5" xfId="87" applyNumberFormat="1" applyFont="1" applyFill="1" applyBorder="1" applyAlignment="1">
      <alignment horizontal="distributed" vertical="center" wrapText="1" justifyLastLine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17" fillId="0" borderId="1" xfId="87" applyNumberFormat="1" applyFont="1" applyFill="1" applyBorder="1" applyAlignment="1">
      <alignment horizontal="distributed" vertical="center" wrapText="1" justifyLastLine="1"/>
    </xf>
    <xf numFmtId="49" fontId="17" fillId="0" borderId="1" xfId="87" applyNumberFormat="1" applyFont="1" applyFill="1" applyBorder="1" applyAlignment="1">
      <alignment horizontal="distributed" vertical="center" justifyLastLine="1"/>
    </xf>
    <xf numFmtId="49" fontId="17" fillId="0" borderId="18" xfId="87" applyNumberFormat="1" applyFont="1" applyFill="1" applyBorder="1" applyAlignment="1">
      <alignment horizontal="distributed" vertical="center" wrapText="1" justifyLastLine="1"/>
    </xf>
    <xf numFmtId="49" fontId="17" fillId="0" borderId="3" xfId="87" applyNumberFormat="1" applyFont="1" applyFill="1" applyBorder="1" applyAlignment="1">
      <alignment horizontal="distributed" vertical="center" justifyLastLine="1"/>
    </xf>
    <xf numFmtId="49" fontId="9" fillId="0" borderId="5" xfId="87" applyNumberFormat="1" applyFont="1" applyFill="1" applyBorder="1" applyAlignment="1">
      <alignment horizontal="distributed" vertical="center" wrapText="1" justifyLastLine="1"/>
    </xf>
    <xf numFmtId="49" fontId="9" fillId="0" borderId="5" xfId="87" applyNumberFormat="1" applyFont="1" applyFill="1" applyBorder="1" applyAlignment="1">
      <alignment horizontal="distributed" vertical="center" justifyLastLine="1"/>
    </xf>
    <xf numFmtId="49" fontId="9" fillId="0" borderId="1" xfId="87" applyNumberFormat="1" applyFont="1" applyFill="1" applyBorder="1" applyAlignment="1">
      <alignment horizontal="distributed" vertical="center" wrapText="1" justifyLastLine="1"/>
    </xf>
    <xf numFmtId="49" fontId="9" fillId="0" borderId="1" xfId="87" applyNumberFormat="1" applyFont="1" applyFill="1" applyBorder="1" applyAlignment="1">
      <alignment horizontal="distributed" vertical="center" justifyLastLine="1"/>
    </xf>
    <xf numFmtId="49" fontId="10" fillId="0" borderId="24" xfId="87" applyNumberFormat="1" applyFont="1" applyFill="1" applyBorder="1" applyAlignment="1">
      <alignment horizontal="distributed" vertical="center" justifyLastLine="1"/>
    </xf>
    <xf numFmtId="49" fontId="10" fillId="0" borderId="5" xfId="87" applyNumberFormat="1" applyFont="1" applyFill="1" applyBorder="1" applyAlignment="1">
      <alignment horizontal="distributed" vertical="center" justifyLastLine="1"/>
    </xf>
    <xf numFmtId="0" fontId="6" fillId="0" borderId="0" xfId="86" applyFont="1" applyFill="1" applyAlignment="1">
      <alignment horizontal="right" vertical="center"/>
    </xf>
    <xf numFmtId="0" fontId="6" fillId="0" borderId="0" xfId="86" applyFont="1" applyFill="1" applyAlignment="1">
      <alignment vertical="center"/>
    </xf>
    <xf numFmtId="0" fontId="10" fillId="0" borderId="0" xfId="86" applyFont="1" applyFill="1" applyAlignment="1">
      <alignment horizontal="distributed" vertical="center"/>
    </xf>
    <xf numFmtId="0" fontId="3" fillId="0" borderId="0" xfId="86" applyFill="1" applyAlignment="1">
      <alignment horizontal="distributed" vertical="center"/>
    </xf>
    <xf numFmtId="0" fontId="5" fillId="0" borderId="8" xfId="86" applyFont="1" applyFill="1" applyBorder="1" applyAlignment="1">
      <alignment horizontal="left" vertical="center"/>
    </xf>
    <xf numFmtId="0" fontId="5" fillId="0" borderId="15" xfId="86" applyFont="1" applyFill="1" applyBorder="1" applyAlignment="1">
      <alignment horizontal="center" vertical="center" justifyLastLine="1"/>
    </xf>
    <xf numFmtId="0" fontId="5" fillId="0" borderId="8" xfId="86" applyFont="1" applyFill="1" applyBorder="1" applyAlignment="1">
      <alignment horizontal="center" vertical="center" justifyLastLine="1"/>
    </xf>
    <xf numFmtId="0" fontId="5" fillId="0" borderId="18" xfId="86" applyFont="1" applyFill="1" applyBorder="1" applyAlignment="1">
      <alignment horizontal="distributed" vertical="center" justifyLastLine="1"/>
    </xf>
    <xf numFmtId="0" fontId="5" fillId="0" borderId="3" xfId="86" applyFont="1" applyFill="1" applyBorder="1" applyAlignment="1">
      <alignment horizontal="distributed" vertical="center" justifyLastLine="1"/>
    </xf>
    <xf numFmtId="0" fontId="5" fillId="0" borderId="0" xfId="86" applyFont="1" applyFill="1" applyAlignment="1">
      <alignment horizontal="left" vertical="center"/>
    </xf>
    <xf numFmtId="0" fontId="5" fillId="0" borderId="0" xfId="86" applyFont="1" applyFill="1" applyAlignment="1">
      <alignment horizontal="left" vertical="top" wrapText="1"/>
    </xf>
    <xf numFmtId="38" fontId="3" fillId="0" borderId="6" xfId="66" applyFont="1" applyFill="1" applyBorder="1" applyAlignment="1">
      <alignment horizontal="distributed" vertical="center" justifyLastLine="1"/>
    </xf>
    <xf numFmtId="38" fontId="3" fillId="0" borderId="23" xfId="66" applyFont="1" applyFill="1" applyBorder="1" applyAlignment="1">
      <alignment horizontal="distributed" vertical="center" justifyLastLine="1"/>
    </xf>
    <xf numFmtId="38" fontId="3" fillId="0" borderId="10" xfId="66" applyFont="1" applyFill="1" applyBorder="1" applyAlignment="1">
      <alignment horizontal="distributed" vertical="center" justifyLastLine="1"/>
    </xf>
    <xf numFmtId="178" fontId="3" fillId="0" borderId="14" xfId="66" applyNumberFormat="1" applyFont="1" applyFill="1" applyBorder="1" applyAlignment="1">
      <alignment horizontal="distributed" vertical="center" justifyLastLine="1"/>
    </xf>
    <xf numFmtId="178" fontId="3" fillId="0" borderId="6" xfId="66" applyNumberFormat="1" applyFont="1" applyFill="1" applyBorder="1" applyAlignment="1">
      <alignment horizontal="distributed" vertical="center" justifyLastLine="1"/>
    </xf>
    <xf numFmtId="178" fontId="3" fillId="0" borderId="9" xfId="66" applyNumberFormat="1" applyFont="1" applyFill="1" applyBorder="1" applyAlignment="1">
      <alignment horizontal="distributed" vertical="center" justifyLastLine="1"/>
    </xf>
    <xf numFmtId="178" fontId="3" fillId="0" borderId="23" xfId="66" applyNumberFormat="1" applyFont="1" applyFill="1" applyBorder="1" applyAlignment="1">
      <alignment horizontal="distributed" vertical="center" justifyLastLine="1"/>
    </xf>
    <xf numFmtId="178" fontId="3" fillId="0" borderId="15" xfId="66" applyNumberFormat="1" applyFont="1" applyFill="1" applyBorder="1" applyAlignment="1">
      <alignment horizontal="distributed" vertical="center" justifyLastLine="1"/>
    </xf>
    <xf numFmtId="178" fontId="3" fillId="0" borderId="10" xfId="66" applyNumberFormat="1" applyFont="1" applyFill="1" applyBorder="1" applyAlignment="1">
      <alignment horizontal="distributed" vertical="center" justifyLastLine="1"/>
    </xf>
    <xf numFmtId="178" fontId="3" fillId="0" borderId="8" xfId="66" applyNumberFormat="1" applyFont="1" applyFill="1" applyBorder="1" applyAlignment="1">
      <alignment horizontal="distributed" vertical="center" justifyLastLine="1"/>
    </xf>
    <xf numFmtId="178" fontId="3" fillId="0" borderId="4" xfId="66" applyNumberFormat="1" applyFont="1" applyFill="1" applyBorder="1" applyAlignment="1">
      <alignment horizontal="distributed" vertical="center" justifyLastLine="1"/>
    </xf>
    <xf numFmtId="178" fontId="3" fillId="0" borderId="24" xfId="66" applyNumberFormat="1" applyFont="1" applyFill="1" applyBorder="1" applyAlignment="1">
      <alignment horizontal="distributed" vertical="center" justifyLastLine="1"/>
    </xf>
    <xf numFmtId="182" fontId="3" fillId="0" borderId="24" xfId="66" applyNumberFormat="1" applyFont="1" applyFill="1" applyBorder="1" applyAlignment="1">
      <alignment horizontal="distributed" vertical="center" justifyLastLine="1"/>
    </xf>
    <xf numFmtId="182" fontId="3" fillId="0" borderId="5" xfId="66" applyNumberFormat="1" applyFont="1" applyFill="1" applyBorder="1" applyAlignment="1">
      <alignment horizontal="distributed" vertical="center" justifyLastLine="1"/>
    </xf>
    <xf numFmtId="178" fontId="3" fillId="0" borderId="5" xfId="66" applyNumberFormat="1" applyFont="1" applyFill="1" applyBorder="1" applyAlignment="1">
      <alignment horizontal="distributed" vertical="center" justifyLastLine="1"/>
    </xf>
    <xf numFmtId="178" fontId="6" fillId="0" borderId="0" xfId="66" applyNumberFormat="1" applyFont="1" applyFill="1" applyAlignment="1">
      <alignment horizontal="right" vertical="center"/>
    </xf>
    <xf numFmtId="178" fontId="6" fillId="0" borderId="0" xfId="66" applyNumberFormat="1" applyFont="1" applyFill="1" applyAlignment="1">
      <alignment horizontal="left" vertical="center"/>
    </xf>
    <xf numFmtId="178" fontId="5" fillId="0" borderId="8" xfId="66" applyNumberFormat="1" applyFont="1" applyFill="1" applyBorder="1" applyAlignment="1">
      <alignment horizontal="right" vertical="center"/>
    </xf>
    <xf numFmtId="178" fontId="3" fillId="0" borderId="18" xfId="66" applyNumberFormat="1" applyFont="1" applyFill="1" applyBorder="1" applyAlignment="1">
      <alignment horizontal="distributed" vertical="center" justifyLastLine="1"/>
    </xf>
    <xf numFmtId="178" fontId="3" fillId="0" borderId="2" xfId="66" applyNumberFormat="1" applyFont="1" applyFill="1" applyBorder="1" applyAlignment="1">
      <alignment horizontal="distributed" vertical="center" justifyLastLine="1"/>
    </xf>
    <xf numFmtId="178" fontId="3" fillId="0" borderId="3" xfId="66" applyNumberFormat="1" applyFont="1" applyFill="1" applyBorder="1" applyAlignment="1">
      <alignment horizontal="distributed" vertical="center" justifyLastLine="1"/>
    </xf>
    <xf numFmtId="178" fontId="3" fillId="0" borderId="23" xfId="66" applyNumberFormat="1" applyFont="1" applyFill="1" applyBorder="1" applyAlignment="1">
      <alignment horizontal="center" vertical="center" justifyLastLine="1"/>
    </xf>
    <xf numFmtId="178" fontId="3" fillId="0" borderId="7" xfId="66" applyNumberFormat="1" applyFont="1" applyFill="1" applyBorder="1" applyAlignment="1">
      <alignment horizontal="center" vertical="center" justifyLastLine="1"/>
    </xf>
    <xf numFmtId="178" fontId="3" fillId="0" borderId="10" xfId="66" applyNumberFormat="1" applyFont="1" applyFill="1" applyBorder="1" applyAlignment="1">
      <alignment horizontal="center" vertical="center" justifyLastLine="1"/>
    </xf>
    <xf numFmtId="0" fontId="61" fillId="0" borderId="0" xfId="86" applyFont="1" applyFill="1" applyBorder="1" applyAlignment="1">
      <alignment horizontal="distributed" vertical="center"/>
    </xf>
    <xf numFmtId="0" fontId="62" fillId="0" borderId="4" xfId="86" applyFont="1" applyFill="1" applyBorder="1" applyAlignment="1">
      <alignment horizontal="distributed" vertical="center" justifyLastLine="1"/>
    </xf>
    <xf numFmtId="0" fontId="62" fillId="0" borderId="5" xfId="86" applyFont="1" applyFill="1" applyBorder="1" applyAlignment="1">
      <alignment horizontal="distributed" vertical="center" justifyLastLine="1"/>
    </xf>
    <xf numFmtId="0" fontId="61" fillId="0" borderId="1" xfId="86" applyFont="1" applyFill="1" applyBorder="1" applyAlignment="1">
      <alignment horizontal="distributed" vertical="center" justifyLastLine="1"/>
    </xf>
    <xf numFmtId="0" fontId="62" fillId="0" borderId="15" xfId="86" applyFont="1" applyFill="1" applyBorder="1" applyAlignment="1">
      <alignment horizontal="left" vertical="center"/>
    </xf>
    <xf numFmtId="0" fontId="3" fillId="0" borderId="1" xfId="86" applyFont="1" applyFill="1" applyBorder="1" applyAlignment="1">
      <alignment horizontal="distributed" vertical="center" justifyLastLine="1"/>
    </xf>
    <xf numFmtId="0" fontId="4" fillId="0" borderId="0" xfId="86" applyFont="1" applyFill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61" fillId="0" borderId="4" xfId="86" applyFont="1" applyFill="1" applyBorder="1" applyAlignment="1">
      <alignment horizontal="distributed" vertical="center" justifyLastLine="1"/>
    </xf>
    <xf numFmtId="0" fontId="61" fillId="0" borderId="6" xfId="86" applyFont="1" applyFill="1" applyBorder="1" applyAlignment="1">
      <alignment horizontal="distributed" vertical="center"/>
    </xf>
    <xf numFmtId="0" fontId="4" fillId="0" borderId="0" xfId="86" applyFont="1" applyFill="1" applyBorder="1" applyAlignment="1">
      <alignment horizontal="distributed" vertical="center"/>
    </xf>
    <xf numFmtId="0" fontId="61" fillId="0" borderId="2" xfId="86" applyFont="1" applyFill="1" applyBorder="1" applyAlignment="1">
      <alignment horizontal="distributed" vertical="center"/>
    </xf>
    <xf numFmtId="0" fontId="4" fillId="0" borderId="24" xfId="86" applyFont="1" applyFill="1" applyBorder="1" applyAlignment="1">
      <alignment horizontal="center" vertical="center"/>
    </xf>
    <xf numFmtId="0" fontId="4" fillId="0" borderId="5" xfId="86" applyFont="1" applyFill="1" applyBorder="1" applyAlignment="1">
      <alignment horizontal="center" vertical="center"/>
    </xf>
    <xf numFmtId="0" fontId="3" fillId="0" borderId="24" xfId="86" applyFont="1" applyFill="1" applyBorder="1" applyAlignment="1">
      <alignment horizontal="distributed" vertical="center" justifyLastLine="1"/>
    </xf>
    <xf numFmtId="0" fontId="3" fillId="0" borderId="5" xfId="86" applyFont="1" applyFill="1" applyBorder="1" applyAlignment="1">
      <alignment horizontal="distributed" vertical="center" justifyLastLine="1"/>
    </xf>
    <xf numFmtId="0" fontId="3" fillId="0" borderId="0" xfId="86" applyFont="1" applyFill="1" applyAlignment="1">
      <alignment horizontal="distributed" vertical="center"/>
    </xf>
    <xf numFmtId="0" fontId="3" fillId="0" borderId="6" xfId="86" applyFont="1" applyFill="1" applyBorder="1" applyAlignment="1">
      <alignment horizontal="distributed" vertical="center"/>
    </xf>
    <xf numFmtId="0" fontId="3" fillId="0" borderId="8" xfId="86" applyFont="1" applyFill="1" applyBorder="1" applyAlignment="1">
      <alignment horizontal="left" vertical="center"/>
    </xf>
    <xf numFmtId="0" fontId="6" fillId="0" borderId="0" xfId="86" applyFont="1" applyFill="1" applyAlignment="1">
      <alignment horizontal="center" vertical="center"/>
    </xf>
    <xf numFmtId="0" fontId="62" fillId="0" borderId="1" xfId="86" applyFont="1" applyFill="1" applyBorder="1" applyAlignment="1">
      <alignment horizontal="distributed" vertical="center" justifyLastLine="1"/>
    </xf>
    <xf numFmtId="0" fontId="62" fillId="0" borderId="24" xfId="86" applyFont="1" applyFill="1" applyBorder="1" applyAlignment="1">
      <alignment horizontal="distributed" vertical="center" justifyLastLine="1"/>
    </xf>
    <xf numFmtId="0" fontId="4" fillId="0" borderId="4" xfId="86" applyFont="1" applyFill="1" applyBorder="1" applyAlignment="1">
      <alignment horizontal="distributed" vertical="center" justifyLastLine="1"/>
    </xf>
    <xf numFmtId="0" fontId="3" fillId="0" borderId="0" xfId="86" applyFont="1" applyFill="1" applyBorder="1" applyAlignment="1">
      <alignment horizontal="distributed" vertical="center"/>
    </xf>
    <xf numFmtId="0" fontId="4" fillId="0" borderId="1" xfId="86" applyFont="1" applyFill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/>
    </xf>
    <xf numFmtId="0" fontId="6" fillId="0" borderId="0" xfId="86" applyFont="1" applyFill="1" applyBorder="1" applyAlignment="1">
      <alignment horizontal="right" vertical="center"/>
    </xf>
    <xf numFmtId="0" fontId="66" fillId="0" borderId="8" xfId="86" applyFont="1" applyFill="1" applyBorder="1" applyAlignment="1">
      <alignment horizontal="right" vertical="center"/>
    </xf>
    <xf numFmtId="0" fontId="6" fillId="0" borderId="0" xfId="86" applyFont="1" applyFill="1" applyAlignment="1">
      <alignment horizontal="left" vertical="center"/>
    </xf>
    <xf numFmtId="0" fontId="5" fillId="0" borderId="8" xfId="86" applyFont="1" applyFill="1" applyBorder="1" applyAlignment="1">
      <alignment horizontal="right" vertical="center"/>
    </xf>
    <xf numFmtId="38" fontId="12" fillId="0" borderId="0" xfId="66" applyFont="1" applyAlignment="1">
      <alignment horizontal="left" vertical="center"/>
    </xf>
  </cellXfs>
  <cellStyles count="91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" xfId="66" builtinId="6"/>
    <cellStyle name="桁区切り 2" xfId="67"/>
    <cellStyle name="桁区切り 2 2" xfId="90"/>
    <cellStyle name="見出し 1 2" xfId="68"/>
    <cellStyle name="見出し 1 3" xfId="69"/>
    <cellStyle name="見出し 2 2" xfId="70"/>
    <cellStyle name="見出し 2 3" xfId="71"/>
    <cellStyle name="見出し 3 2" xfId="72"/>
    <cellStyle name="見出し 3 3" xfId="73"/>
    <cellStyle name="見出し 4 2" xfId="74"/>
    <cellStyle name="見出し 4 3" xfId="75"/>
    <cellStyle name="集計 2" xfId="76"/>
    <cellStyle name="集計 3" xfId="77"/>
    <cellStyle name="出力 2" xfId="78"/>
    <cellStyle name="出力 3" xfId="79"/>
    <cellStyle name="説明文 2" xfId="80"/>
    <cellStyle name="説明文 3" xfId="81"/>
    <cellStyle name="入力 2" xfId="82"/>
    <cellStyle name="入力 3" xfId="83"/>
    <cellStyle name="標準" xfId="0" builtinId="0"/>
    <cellStyle name="標準 2" xfId="84"/>
    <cellStyle name="標準 3" xfId="85"/>
    <cellStyle name="標準_Book1" xfId="86"/>
    <cellStyle name="標準_JB16_02 人口" xfId="87"/>
    <cellStyle name="良い 2" xfId="88"/>
    <cellStyle name="良い 3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5歳階級人口ピラミッド'!$O$99:$O$116</c:f>
              <c:numCache>
                <c:formatCode>General</c:formatCode>
                <c:ptCount val="18"/>
                <c:pt idx="0">
                  <c:v>1758</c:v>
                </c:pt>
                <c:pt idx="1">
                  <c:v>2096</c:v>
                </c:pt>
                <c:pt idx="2">
                  <c:v>2307</c:v>
                </c:pt>
                <c:pt idx="3">
                  <c:v>2239</c:v>
                </c:pt>
                <c:pt idx="4">
                  <c:v>1941</c:v>
                </c:pt>
                <c:pt idx="5">
                  <c:v>2249</c:v>
                </c:pt>
                <c:pt idx="6">
                  <c:v>2525</c:v>
                </c:pt>
                <c:pt idx="7">
                  <c:v>3057</c:v>
                </c:pt>
                <c:pt idx="8">
                  <c:v>3563</c:v>
                </c:pt>
                <c:pt idx="9">
                  <c:v>3153</c:v>
                </c:pt>
                <c:pt idx="10">
                  <c:v>3005</c:v>
                </c:pt>
                <c:pt idx="11">
                  <c:v>3258</c:v>
                </c:pt>
                <c:pt idx="12">
                  <c:v>3821</c:v>
                </c:pt>
                <c:pt idx="13">
                  <c:v>3878</c:v>
                </c:pt>
                <c:pt idx="14">
                  <c:v>2892</c:v>
                </c:pt>
                <c:pt idx="15">
                  <c:v>2504</c:v>
                </c:pt>
                <c:pt idx="16">
                  <c:v>2384</c:v>
                </c:pt>
                <c:pt idx="17">
                  <c:v>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B-4958-AFEA-BA9D7E566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969600"/>
        <c:axId val="72979584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5歳階級人口ピラミッド'!$N$99:$N$116</c:f>
              <c:numCache>
                <c:formatCode>General</c:formatCode>
                <c:ptCount val="18"/>
                <c:pt idx="0">
                  <c:v>1852</c:v>
                </c:pt>
                <c:pt idx="1">
                  <c:v>2291</c:v>
                </c:pt>
                <c:pt idx="2">
                  <c:v>2309</c:v>
                </c:pt>
                <c:pt idx="3">
                  <c:v>2355</c:v>
                </c:pt>
                <c:pt idx="4">
                  <c:v>2042</c:v>
                </c:pt>
                <c:pt idx="5">
                  <c:v>2471</c:v>
                </c:pt>
                <c:pt idx="6">
                  <c:v>2741</c:v>
                </c:pt>
                <c:pt idx="7">
                  <c:v>3204</c:v>
                </c:pt>
                <c:pt idx="8">
                  <c:v>3761</c:v>
                </c:pt>
                <c:pt idx="9">
                  <c:v>3252</c:v>
                </c:pt>
                <c:pt idx="10">
                  <c:v>3109</c:v>
                </c:pt>
                <c:pt idx="11">
                  <c:v>3404</c:v>
                </c:pt>
                <c:pt idx="12">
                  <c:v>3848</c:v>
                </c:pt>
                <c:pt idx="13">
                  <c:v>3952</c:v>
                </c:pt>
                <c:pt idx="14">
                  <c:v>2708</c:v>
                </c:pt>
                <c:pt idx="15">
                  <c:v>2117</c:v>
                </c:pt>
                <c:pt idx="16">
                  <c:v>1574</c:v>
                </c:pt>
                <c:pt idx="17">
                  <c:v>1320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AB-4958-AFEA-BA9D7E566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2981120"/>
        <c:axId val="72982912"/>
      </c:barChart>
      <c:catAx>
        <c:axId val="72969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72979584"/>
        <c:crosses val="autoZero"/>
        <c:auto val="1"/>
        <c:lblAlgn val="ctr"/>
        <c:lblOffset val="100"/>
        <c:noMultiLvlLbl val="0"/>
      </c:catAx>
      <c:valAx>
        <c:axId val="72979584"/>
        <c:scaling>
          <c:orientation val="minMax"/>
          <c:max val="5000"/>
          <c:min val="-6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72969600"/>
        <c:crosses val="autoZero"/>
        <c:crossBetween val="between"/>
        <c:majorUnit val="1000"/>
      </c:valAx>
      <c:catAx>
        <c:axId val="72981120"/>
        <c:scaling>
          <c:orientation val="minMax"/>
        </c:scaling>
        <c:delete val="1"/>
        <c:axPos val="r"/>
        <c:majorTickMark val="out"/>
        <c:minorTickMark val="none"/>
        <c:tickLblPos val="nextTo"/>
        <c:crossAx val="72982912"/>
        <c:crosses val="autoZero"/>
        <c:auto val="1"/>
        <c:lblAlgn val="ctr"/>
        <c:lblOffset val="100"/>
        <c:noMultiLvlLbl val="0"/>
      </c:catAx>
      <c:valAx>
        <c:axId val="72982912"/>
        <c:scaling>
          <c:orientation val="maxMin"/>
          <c:max val="5000"/>
          <c:min val="-6000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72981120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5歳階級人口ピラミッド'!$Z$100:$Z$117</c:f>
              <c:numCache>
                <c:formatCode>General</c:formatCode>
                <c:ptCount val="18"/>
                <c:pt idx="0">
                  <c:v>3148</c:v>
                </c:pt>
                <c:pt idx="1">
                  <c:v>3616</c:v>
                </c:pt>
                <c:pt idx="2">
                  <c:v>4031</c:v>
                </c:pt>
                <c:pt idx="3">
                  <c:v>3289</c:v>
                </c:pt>
                <c:pt idx="4">
                  <c:v>2882</c:v>
                </c:pt>
                <c:pt idx="5">
                  <c:v>3124</c:v>
                </c:pt>
                <c:pt idx="6">
                  <c:v>3765</c:v>
                </c:pt>
                <c:pt idx="7">
                  <c:v>3962</c:v>
                </c:pt>
                <c:pt idx="8">
                  <c:v>3046</c:v>
                </c:pt>
                <c:pt idx="9">
                  <c:v>2881</c:v>
                </c:pt>
                <c:pt idx="10">
                  <c:v>3183</c:v>
                </c:pt>
                <c:pt idx="11">
                  <c:v>3405</c:v>
                </c:pt>
                <c:pt idx="12">
                  <c:v>2989</c:v>
                </c:pt>
                <c:pt idx="13">
                  <c:v>2311</c:v>
                </c:pt>
                <c:pt idx="14">
                  <c:v>1895</c:v>
                </c:pt>
                <c:pt idx="15">
                  <c:v>1275</c:v>
                </c:pt>
                <c:pt idx="16">
                  <c:v>865</c:v>
                </c:pt>
                <c:pt idx="17">
                  <c:v>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4B-417B-B9CB-308AC9DA0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4107136"/>
        <c:axId val="74108928"/>
      </c:barChart>
      <c:barChart>
        <c:barDir val="bar"/>
        <c:grouping val="clustered"/>
        <c:varyColors val="0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val>
            <c:numRef>
              <c:f>'[1]8表 5歳階級人口ピラミッド'!$Y$100:$Y$117</c:f>
              <c:numCache>
                <c:formatCode>General</c:formatCode>
                <c:ptCount val="18"/>
                <c:pt idx="0">
                  <c:v>3264</c:v>
                </c:pt>
                <c:pt idx="1">
                  <c:v>3803</c:v>
                </c:pt>
                <c:pt idx="2">
                  <c:v>4212</c:v>
                </c:pt>
                <c:pt idx="3">
                  <c:v>3369</c:v>
                </c:pt>
                <c:pt idx="4">
                  <c:v>2607</c:v>
                </c:pt>
                <c:pt idx="5">
                  <c:v>3183</c:v>
                </c:pt>
                <c:pt idx="6">
                  <c:v>3902</c:v>
                </c:pt>
                <c:pt idx="7">
                  <c:v>4369</c:v>
                </c:pt>
                <c:pt idx="8">
                  <c:v>3337</c:v>
                </c:pt>
                <c:pt idx="9">
                  <c:v>3002</c:v>
                </c:pt>
                <c:pt idx="10">
                  <c:v>3179</c:v>
                </c:pt>
                <c:pt idx="11">
                  <c:v>3209</c:v>
                </c:pt>
                <c:pt idx="12">
                  <c:v>2332</c:v>
                </c:pt>
                <c:pt idx="13">
                  <c:v>1759</c:v>
                </c:pt>
                <c:pt idx="14">
                  <c:v>1397</c:v>
                </c:pt>
                <c:pt idx="15">
                  <c:v>974</c:v>
                </c:pt>
                <c:pt idx="16">
                  <c:v>534</c:v>
                </c:pt>
                <c:pt idx="17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4B-417B-B9CB-308AC9DA0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4110464"/>
        <c:axId val="74112000"/>
      </c:barChart>
      <c:catAx>
        <c:axId val="74107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crossAx val="74108928"/>
        <c:crosses val="autoZero"/>
        <c:auto val="1"/>
        <c:lblAlgn val="ctr"/>
        <c:lblOffset val="100"/>
        <c:noMultiLvlLbl val="0"/>
      </c:catAx>
      <c:valAx>
        <c:axId val="74108928"/>
        <c:scaling>
          <c:orientation val="minMax"/>
          <c:max val="5000"/>
          <c:min val="-60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74107136"/>
        <c:crosses val="autoZero"/>
        <c:crossBetween val="between"/>
        <c:majorUnit val="1000"/>
      </c:valAx>
      <c:catAx>
        <c:axId val="74110464"/>
        <c:scaling>
          <c:orientation val="minMax"/>
        </c:scaling>
        <c:delete val="1"/>
        <c:axPos val="r"/>
        <c:majorTickMark val="out"/>
        <c:minorTickMark val="none"/>
        <c:tickLblPos val="nextTo"/>
        <c:crossAx val="74112000"/>
        <c:crosses val="autoZero"/>
        <c:auto val="1"/>
        <c:lblAlgn val="ctr"/>
        <c:lblOffset val="100"/>
        <c:noMultiLvlLbl val="0"/>
      </c:catAx>
      <c:valAx>
        <c:axId val="74112000"/>
        <c:scaling>
          <c:orientation val="maxMin"/>
          <c:max val="5000"/>
          <c:min val="-6000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74110464"/>
        <c:crosses val="max"/>
        <c:crossBetween val="between"/>
        <c:majorUnit val="10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161925</xdr:rowOff>
    </xdr:from>
    <xdr:to>
      <xdr:col>8</xdr:col>
      <xdr:colOff>981075</xdr:colOff>
      <xdr:row>47</xdr:row>
      <xdr:rowOff>19050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95400"/>
          <a:ext cx="6267450" cy="7172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8</xdr:col>
      <xdr:colOff>581025</xdr:colOff>
      <xdr:row>56</xdr:row>
      <xdr:rowOff>161925</xdr:rowOff>
    </xdr:to>
    <xdr:grpSp>
      <xdr:nvGrpSpPr>
        <xdr:cNvPr id="2" name="グループ化 4"/>
        <xdr:cNvGrpSpPr>
          <a:grpSpLocks/>
        </xdr:cNvGrpSpPr>
      </xdr:nvGrpSpPr>
      <xdr:grpSpPr bwMode="auto">
        <a:xfrm>
          <a:off x="0" y="5391150"/>
          <a:ext cx="6067425" cy="4448175"/>
          <a:chOff x="0" y="5495925"/>
          <a:chExt cx="6076950" cy="4448175"/>
        </a:xfrm>
      </xdr:grpSpPr>
      <xdr:grpSp>
        <xdr:nvGrpSpPr>
          <xdr:cNvPr id="3" name="グループ化 3"/>
          <xdr:cNvGrpSpPr>
            <a:grpSpLocks/>
          </xdr:cNvGrpSpPr>
        </xdr:nvGrpSpPr>
        <xdr:grpSpPr bwMode="auto">
          <a:xfrm>
            <a:off x="0" y="5495925"/>
            <a:ext cx="6076950" cy="4448175"/>
            <a:chOff x="0" y="5495925"/>
            <a:chExt cx="6076950" cy="4448175"/>
          </a:xfrm>
        </xdr:grpSpPr>
        <xdr:graphicFrame macro="">
          <xdr:nvGraphicFramePr>
            <xdr:cNvPr id="5" name="グラフ 1"/>
            <xdr:cNvGraphicFramePr>
              <a:graphicFrameLocks/>
            </xdr:cNvGraphicFramePr>
          </xdr:nvGraphicFramePr>
          <xdr:xfrm>
            <a:off x="0" y="5495925"/>
            <a:ext cx="6076950" cy="444817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正方形/長方形 5"/>
            <xdr:cNvSpPr/>
          </xdr:nvSpPr>
          <xdr:spPr bwMode="auto">
            <a:xfrm>
              <a:off x="3000375" y="5857875"/>
              <a:ext cx="266700" cy="37242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7" name="正方形/長方形 6"/>
            <xdr:cNvSpPr/>
          </xdr:nvSpPr>
          <xdr:spPr bwMode="auto">
            <a:xfrm>
              <a:off x="104775" y="5524500"/>
              <a:ext cx="5886450" cy="219075"/>
            </a:xfrm>
            <a:prstGeom prst="rect">
              <a:avLst/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/>
            <a:lstStyle/>
            <a:p>
              <a:endParaRPr lang="ja-JP" altLang="en-US"/>
            </a:p>
          </xdr:txBody>
        </xdr:sp>
        <xdr:sp macro="" textlink="">
          <xdr:nvSpPr>
            <xdr:cNvPr id="8" name="テキスト ボックス 1"/>
            <xdr:cNvSpPr txBox="1"/>
          </xdr:nvSpPr>
          <xdr:spPr bwMode="auto">
            <a:xfrm>
              <a:off x="2714625" y="5562600"/>
              <a:ext cx="771525" cy="409575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1050" b="0">
                  <a:latin typeface="ＭＳ 明朝" panose="02020609040205080304" pitchFamily="17" charset="-128"/>
                  <a:ea typeface="ＭＳ 明朝" panose="02020609040205080304" pitchFamily="17" charset="-128"/>
                </a:rPr>
                <a:t>（歳）</a:t>
              </a:r>
            </a:p>
          </xdr:txBody>
        </xdr:sp>
      </xdr:grpSp>
      <xdr:sp macro="" textlink="">
        <xdr:nvSpPr>
          <xdr:cNvPr id="4" name="正方形/長方形 3"/>
          <xdr:cNvSpPr/>
        </xdr:nvSpPr>
        <xdr:spPr bwMode="auto">
          <a:xfrm>
            <a:off x="133350" y="9686925"/>
            <a:ext cx="5876925" cy="219075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0</xdr:colOff>
      <xdr:row>3</xdr:row>
      <xdr:rowOff>28575</xdr:rowOff>
    </xdr:from>
    <xdr:to>
      <xdr:col>8</xdr:col>
      <xdr:colOff>552450</xdr:colOff>
      <xdr:row>29</xdr:row>
      <xdr:rowOff>0</xdr:rowOff>
    </xdr:to>
    <xdr:grpSp>
      <xdr:nvGrpSpPr>
        <xdr:cNvPr id="9" name="グループ化 14"/>
        <xdr:cNvGrpSpPr>
          <a:grpSpLocks/>
        </xdr:cNvGrpSpPr>
      </xdr:nvGrpSpPr>
      <xdr:grpSpPr bwMode="auto">
        <a:xfrm>
          <a:off x="0" y="619125"/>
          <a:ext cx="6038850" cy="4429125"/>
          <a:chOff x="31751" y="533397"/>
          <a:chExt cx="6074833" cy="4652413"/>
        </a:xfrm>
      </xdr:grpSpPr>
      <xdr:graphicFrame macro="">
        <xdr:nvGraphicFramePr>
          <xdr:cNvPr id="10" name="グラフ 13"/>
          <xdr:cNvGraphicFramePr>
            <a:graphicFrameLocks/>
          </xdr:cNvGraphicFramePr>
        </xdr:nvGraphicFramePr>
        <xdr:xfrm>
          <a:off x="31751" y="533397"/>
          <a:ext cx="6074833" cy="46524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1" name="正方形/長方形 10"/>
          <xdr:cNvSpPr/>
        </xdr:nvSpPr>
        <xdr:spPr>
          <a:xfrm>
            <a:off x="98718" y="4905665"/>
            <a:ext cx="5893066" cy="230119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2" name="正方形/長方形 11"/>
          <xdr:cNvSpPr/>
        </xdr:nvSpPr>
        <xdr:spPr>
          <a:xfrm>
            <a:off x="136984" y="583423"/>
            <a:ext cx="5893066" cy="220114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3006984" y="913594"/>
            <a:ext cx="277433" cy="3872008"/>
          </a:xfrm>
          <a:prstGeom prst="rect">
            <a:avLst/>
          </a:prstGeom>
          <a:solidFill>
            <a:sysClr val="window" lastClr="FFFF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>
    <xdr:from>
      <xdr:col>7</xdr:col>
      <xdr:colOff>563423</xdr:colOff>
      <xdr:row>32</xdr:row>
      <xdr:rowOff>142190</xdr:rowOff>
    </xdr:from>
    <xdr:to>
      <xdr:col>8</xdr:col>
      <xdr:colOff>265222</xdr:colOff>
      <xdr:row>35</xdr:row>
      <xdr:rowOff>12655</xdr:rowOff>
    </xdr:to>
    <xdr:sp macro="" textlink="">
      <xdr:nvSpPr>
        <xdr:cNvPr id="14" name="テキスト ボックス 1"/>
        <xdr:cNvSpPr txBox="1"/>
      </xdr:nvSpPr>
      <xdr:spPr bwMode="auto">
        <a:xfrm>
          <a:off x="5373548" y="5981015"/>
          <a:ext cx="387599" cy="38481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315803</xdr:colOff>
      <xdr:row>32</xdr:row>
      <xdr:rowOff>132927</xdr:rowOff>
    </xdr:from>
    <xdr:to>
      <xdr:col>1</xdr:col>
      <xdr:colOff>17601</xdr:colOff>
      <xdr:row>35</xdr:row>
      <xdr:rowOff>3392</xdr:rowOff>
    </xdr:to>
    <xdr:sp macro="" textlink="">
      <xdr:nvSpPr>
        <xdr:cNvPr id="15" name="テキスト ボックス 1"/>
        <xdr:cNvSpPr txBox="1"/>
      </xdr:nvSpPr>
      <xdr:spPr bwMode="auto">
        <a:xfrm>
          <a:off x="315803" y="5971752"/>
          <a:ext cx="387598" cy="38481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0</xdr:col>
      <xdr:colOff>19140</xdr:colOff>
      <xdr:row>30</xdr:row>
      <xdr:rowOff>114300</xdr:rowOff>
    </xdr:from>
    <xdr:to>
      <xdr:col>1</xdr:col>
      <xdr:colOff>438672</xdr:colOff>
      <xdr:row>32</xdr:row>
      <xdr:rowOff>151453</xdr:rowOff>
    </xdr:to>
    <xdr:sp macro="" textlink="">
      <xdr:nvSpPr>
        <xdr:cNvPr id="16" name="テキスト ボックス 1"/>
        <xdr:cNvSpPr txBox="1"/>
      </xdr:nvSpPr>
      <xdr:spPr bwMode="auto">
        <a:xfrm>
          <a:off x="19140" y="5610225"/>
          <a:ext cx="1105332" cy="38005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  <a:r>
            <a:rPr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27</a:t>
          </a:r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3</xdr:col>
      <xdr:colOff>619125</xdr:colOff>
      <xdr:row>4</xdr:row>
      <xdr:rowOff>142875</xdr:rowOff>
    </xdr:from>
    <xdr:to>
      <xdr:col>5</xdr:col>
      <xdr:colOff>409575</xdr:colOff>
      <xdr:row>27</xdr:row>
      <xdr:rowOff>38100</xdr:rowOff>
    </xdr:to>
    <xdr:grpSp>
      <xdr:nvGrpSpPr>
        <xdr:cNvPr id="17" name="グループ化 141"/>
        <xdr:cNvGrpSpPr>
          <a:grpSpLocks/>
        </xdr:cNvGrpSpPr>
      </xdr:nvGrpSpPr>
      <xdr:grpSpPr bwMode="auto">
        <a:xfrm>
          <a:off x="2676525" y="904875"/>
          <a:ext cx="1162050" cy="3838575"/>
          <a:chOff x="10240251" y="4850088"/>
          <a:chExt cx="1169932" cy="4206087"/>
        </a:xfrm>
      </xdr:grpSpPr>
      <xdr:sp macro="" textlink="">
        <xdr:nvSpPr>
          <xdr:cNvPr id="18" name="テキスト ボックス 9"/>
          <xdr:cNvSpPr txBox="1"/>
        </xdr:nvSpPr>
        <xdr:spPr bwMode="auto">
          <a:xfrm>
            <a:off x="10316968" y="8774378"/>
            <a:ext cx="67127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19" name="テキスト ボックス 10"/>
          <xdr:cNvSpPr txBox="1"/>
        </xdr:nvSpPr>
        <xdr:spPr bwMode="auto">
          <a:xfrm>
            <a:off x="10316968" y="8544765"/>
            <a:ext cx="67127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0" name="テキスト ボックス 11"/>
          <xdr:cNvSpPr txBox="1"/>
        </xdr:nvSpPr>
        <xdr:spPr bwMode="auto">
          <a:xfrm>
            <a:off x="10240251" y="8304715"/>
            <a:ext cx="1083626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1" name="テキスト ボックス 12"/>
          <xdr:cNvSpPr txBox="1"/>
        </xdr:nvSpPr>
        <xdr:spPr bwMode="auto">
          <a:xfrm>
            <a:off x="10240251" y="8075103"/>
            <a:ext cx="882244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2" name="テキスト ボックス 13"/>
          <xdr:cNvSpPr txBox="1"/>
        </xdr:nvSpPr>
        <xdr:spPr bwMode="auto">
          <a:xfrm>
            <a:off x="10240251" y="78454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23" name="テキスト ボックス 14"/>
          <xdr:cNvSpPr txBox="1"/>
        </xdr:nvSpPr>
        <xdr:spPr bwMode="auto">
          <a:xfrm>
            <a:off x="10240251" y="645737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24" name="テキスト ボックス 15"/>
          <xdr:cNvSpPr txBox="1"/>
        </xdr:nvSpPr>
        <xdr:spPr bwMode="auto">
          <a:xfrm>
            <a:off x="10240251" y="668699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25" name="テキスト ボックス 16"/>
          <xdr:cNvSpPr txBox="1"/>
        </xdr:nvSpPr>
        <xdr:spPr bwMode="auto">
          <a:xfrm>
            <a:off x="10240251" y="69166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26" name="テキスト ボックス 17"/>
          <xdr:cNvSpPr txBox="1"/>
        </xdr:nvSpPr>
        <xdr:spPr bwMode="auto">
          <a:xfrm>
            <a:off x="10240251" y="714621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27" name="テキスト ボックス 18"/>
          <xdr:cNvSpPr txBox="1"/>
        </xdr:nvSpPr>
        <xdr:spPr bwMode="auto">
          <a:xfrm>
            <a:off x="10240251" y="7386265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28" name="テキスト ボックス 19"/>
          <xdr:cNvSpPr txBox="1"/>
        </xdr:nvSpPr>
        <xdr:spPr bwMode="auto">
          <a:xfrm>
            <a:off x="10240251" y="7605440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29" name="テキスト ボックス 20"/>
          <xdr:cNvSpPr txBox="1"/>
        </xdr:nvSpPr>
        <xdr:spPr bwMode="auto">
          <a:xfrm>
            <a:off x="10240251" y="5998151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30" name="テキスト ボックス 21"/>
          <xdr:cNvSpPr txBox="1"/>
        </xdr:nvSpPr>
        <xdr:spPr bwMode="auto">
          <a:xfrm>
            <a:off x="10240251" y="6217327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31" name="テキスト ボックス 22"/>
          <xdr:cNvSpPr txBox="1"/>
        </xdr:nvSpPr>
        <xdr:spPr bwMode="auto">
          <a:xfrm>
            <a:off x="10240251" y="5758102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32" name="テキスト ボックス 23"/>
          <xdr:cNvSpPr txBox="1"/>
        </xdr:nvSpPr>
        <xdr:spPr bwMode="auto">
          <a:xfrm>
            <a:off x="10240251" y="5538926"/>
            <a:ext cx="1169932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33" name="テキスト ボックス 24"/>
          <xdr:cNvSpPr txBox="1"/>
        </xdr:nvSpPr>
        <xdr:spPr bwMode="auto">
          <a:xfrm>
            <a:off x="10240251" y="5309313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34" name="テキスト ボックス 25"/>
          <xdr:cNvSpPr txBox="1"/>
        </xdr:nvSpPr>
        <xdr:spPr bwMode="auto">
          <a:xfrm>
            <a:off x="10240251" y="5069264"/>
            <a:ext cx="1169932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35" name="テキスト ボックス 26"/>
          <xdr:cNvSpPr txBox="1"/>
        </xdr:nvSpPr>
        <xdr:spPr bwMode="auto">
          <a:xfrm>
            <a:off x="10259430" y="4850088"/>
            <a:ext cx="661683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648494</xdr:colOff>
      <xdr:row>3</xdr:row>
      <xdr:rowOff>107950</xdr:rowOff>
    </xdr:from>
    <xdr:to>
      <xdr:col>5</xdr:col>
      <xdr:colOff>44478</xdr:colOff>
      <xdr:row>6</xdr:row>
      <xdr:rowOff>493</xdr:rowOff>
    </xdr:to>
    <xdr:sp macro="" textlink="">
      <xdr:nvSpPr>
        <xdr:cNvPr id="36" name="テキスト ボックス 1"/>
        <xdr:cNvSpPr txBox="1"/>
      </xdr:nvSpPr>
      <xdr:spPr bwMode="auto">
        <a:xfrm>
          <a:off x="2715419" y="974725"/>
          <a:ext cx="767584" cy="40689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50" b="0">
              <a:latin typeface="ＭＳ 明朝" panose="02020609040205080304" pitchFamily="17" charset="-128"/>
              <a:ea typeface="ＭＳ 明朝" panose="02020609040205080304" pitchFamily="17" charset="-128"/>
            </a:rPr>
            <a:t>（歳）</a:t>
          </a:r>
        </a:p>
      </xdr:txBody>
    </xdr:sp>
    <xdr:clientData/>
  </xdr:twoCellAnchor>
  <xdr:twoCellAnchor>
    <xdr:from>
      <xdr:col>0</xdr:col>
      <xdr:colOff>297657</xdr:colOff>
      <xdr:row>5</xdr:row>
      <xdr:rowOff>23811</xdr:rowOff>
    </xdr:from>
    <xdr:to>
      <xdr:col>0</xdr:col>
      <xdr:colOff>688182</xdr:colOff>
      <xdr:row>7</xdr:row>
      <xdr:rowOff>83041</xdr:rowOff>
    </xdr:to>
    <xdr:sp macro="" textlink="">
      <xdr:nvSpPr>
        <xdr:cNvPr id="37" name="テキスト ボックス 1"/>
        <xdr:cNvSpPr txBox="1"/>
      </xdr:nvSpPr>
      <xdr:spPr bwMode="auto">
        <a:xfrm>
          <a:off x="297657" y="1233486"/>
          <a:ext cx="390525" cy="40213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男</a:t>
          </a:r>
        </a:p>
      </xdr:txBody>
    </xdr:sp>
    <xdr:clientData/>
  </xdr:twoCellAnchor>
  <xdr:twoCellAnchor>
    <xdr:from>
      <xdr:col>7</xdr:col>
      <xdr:colOff>547687</xdr:colOff>
      <xdr:row>5</xdr:row>
      <xdr:rowOff>11906</xdr:rowOff>
    </xdr:from>
    <xdr:to>
      <xdr:col>8</xdr:col>
      <xdr:colOff>247650</xdr:colOff>
      <xdr:row>7</xdr:row>
      <xdr:rowOff>71137</xdr:rowOff>
    </xdr:to>
    <xdr:sp macro="" textlink="">
      <xdr:nvSpPr>
        <xdr:cNvPr id="38" name="テキスト ボックス 1"/>
        <xdr:cNvSpPr txBox="1"/>
      </xdr:nvSpPr>
      <xdr:spPr bwMode="auto">
        <a:xfrm>
          <a:off x="5357812" y="1221581"/>
          <a:ext cx="385763" cy="40213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女</a:t>
          </a:r>
        </a:p>
      </xdr:txBody>
    </xdr:sp>
    <xdr:clientData/>
  </xdr:twoCellAnchor>
  <xdr:twoCellAnchor>
    <xdr:from>
      <xdr:col>0</xdr:col>
      <xdr:colOff>23813</xdr:colOff>
      <xdr:row>2</xdr:row>
      <xdr:rowOff>95250</xdr:rowOff>
    </xdr:from>
    <xdr:to>
      <xdr:col>1</xdr:col>
      <xdr:colOff>439846</xdr:colOff>
      <xdr:row>4</xdr:row>
      <xdr:rowOff>154480</xdr:rowOff>
    </xdr:to>
    <xdr:sp macro="" textlink="">
      <xdr:nvSpPr>
        <xdr:cNvPr id="39" name="テキスト ボックス 1"/>
        <xdr:cNvSpPr txBox="1"/>
      </xdr:nvSpPr>
      <xdr:spPr bwMode="auto">
        <a:xfrm>
          <a:off x="23813" y="790575"/>
          <a:ext cx="1101833" cy="40213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昭和</a:t>
          </a:r>
          <a:r>
            <a:rPr lang="en-US" altLang="ja-JP" sz="1600" b="1">
              <a:latin typeface="ＭＳ 明朝" panose="02020609040205080304" pitchFamily="17" charset="-128"/>
              <a:ea typeface="ＭＳ 明朝" panose="02020609040205080304" pitchFamily="17" charset="-128"/>
            </a:rPr>
            <a:t>60</a:t>
          </a:r>
          <a:r>
            <a:rPr lang="ja-JP" altLang="en-US" sz="1600" b="1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0</xdr:col>
      <xdr:colOff>47625</xdr:colOff>
      <xdr:row>27</xdr:row>
      <xdr:rowOff>38100</xdr:rowOff>
    </xdr:from>
    <xdr:to>
      <xdr:col>8</xdr:col>
      <xdr:colOff>552450</xdr:colOff>
      <xdr:row>28</xdr:row>
      <xdr:rowOff>66675</xdr:rowOff>
    </xdr:to>
    <xdr:grpSp>
      <xdr:nvGrpSpPr>
        <xdr:cNvPr id="40" name="グループ化 126"/>
        <xdr:cNvGrpSpPr>
          <a:grpSpLocks/>
        </xdr:cNvGrpSpPr>
      </xdr:nvGrpSpPr>
      <xdr:grpSpPr bwMode="auto">
        <a:xfrm>
          <a:off x="47625" y="4743450"/>
          <a:ext cx="5991225" cy="200025"/>
          <a:chOff x="87584" y="8506810"/>
          <a:chExt cx="6021334" cy="203747"/>
        </a:xfrm>
      </xdr:grpSpPr>
      <xdr:sp macro="" textlink="">
        <xdr:nvSpPr>
          <xdr:cNvPr id="41" name="テキスト ボックス 1"/>
          <xdr:cNvSpPr txBox="1"/>
        </xdr:nvSpPr>
        <xdr:spPr bwMode="auto">
          <a:xfrm>
            <a:off x="3193828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2" name="テキスト ボックス 1"/>
          <xdr:cNvSpPr txBox="1"/>
        </xdr:nvSpPr>
        <xdr:spPr bwMode="auto">
          <a:xfrm>
            <a:off x="559280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3" name="テキスト ボックス 1"/>
          <xdr:cNvSpPr txBox="1"/>
        </xdr:nvSpPr>
        <xdr:spPr bwMode="auto">
          <a:xfrm>
            <a:off x="5086247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4" name="テキスト ボックス 1"/>
          <xdr:cNvSpPr txBox="1"/>
        </xdr:nvSpPr>
        <xdr:spPr bwMode="auto">
          <a:xfrm>
            <a:off x="4579690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5" name="テキスト ボックス 1"/>
          <xdr:cNvSpPr txBox="1"/>
        </xdr:nvSpPr>
        <xdr:spPr bwMode="auto">
          <a:xfrm>
            <a:off x="4101807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6" name="テキスト ボックス 1"/>
          <xdr:cNvSpPr txBox="1"/>
        </xdr:nvSpPr>
        <xdr:spPr bwMode="auto">
          <a:xfrm>
            <a:off x="3576135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7" name="テキスト ボックス 1"/>
          <xdr:cNvSpPr txBox="1"/>
        </xdr:nvSpPr>
        <xdr:spPr bwMode="auto">
          <a:xfrm>
            <a:off x="2687271" y="8506810"/>
            <a:ext cx="305846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8" name="テキスト ボックス 1"/>
          <xdr:cNvSpPr txBox="1"/>
        </xdr:nvSpPr>
        <xdr:spPr bwMode="auto">
          <a:xfrm>
            <a:off x="87584" y="8506810"/>
            <a:ext cx="516114" cy="19404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9" name="テキスト ボックス 1"/>
          <xdr:cNvSpPr txBox="1"/>
        </xdr:nvSpPr>
        <xdr:spPr bwMode="auto">
          <a:xfrm>
            <a:off x="594141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0" name="テキスト ボックス 1"/>
          <xdr:cNvSpPr txBox="1"/>
        </xdr:nvSpPr>
        <xdr:spPr bwMode="auto">
          <a:xfrm>
            <a:off x="1091140" y="8506810"/>
            <a:ext cx="506557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1" name="テキスト ボックス 1"/>
          <xdr:cNvSpPr txBox="1"/>
        </xdr:nvSpPr>
        <xdr:spPr bwMode="auto">
          <a:xfrm>
            <a:off x="1578581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2" name="テキスト ボックス 1"/>
          <xdr:cNvSpPr txBox="1"/>
        </xdr:nvSpPr>
        <xdr:spPr bwMode="auto">
          <a:xfrm>
            <a:off x="2104253" y="8506810"/>
            <a:ext cx="516114" cy="203747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3</xdr:col>
      <xdr:colOff>638175</xdr:colOff>
      <xdr:row>32</xdr:row>
      <xdr:rowOff>123825</xdr:rowOff>
    </xdr:from>
    <xdr:to>
      <xdr:col>5</xdr:col>
      <xdr:colOff>428625</xdr:colOff>
      <xdr:row>55</xdr:row>
      <xdr:rowOff>19050</xdr:rowOff>
    </xdr:to>
    <xdr:grpSp>
      <xdr:nvGrpSpPr>
        <xdr:cNvPr id="53" name="グループ化 141"/>
        <xdr:cNvGrpSpPr>
          <a:grpSpLocks/>
        </xdr:cNvGrpSpPr>
      </xdr:nvGrpSpPr>
      <xdr:grpSpPr bwMode="auto">
        <a:xfrm>
          <a:off x="2695575" y="5686425"/>
          <a:ext cx="1162050" cy="3838575"/>
          <a:chOff x="10154016" y="4850088"/>
          <a:chExt cx="1169940" cy="4206087"/>
        </a:xfrm>
      </xdr:grpSpPr>
      <xdr:sp macro="" textlink="">
        <xdr:nvSpPr>
          <xdr:cNvPr id="54" name="テキスト ボックス 9"/>
          <xdr:cNvSpPr txBox="1"/>
        </xdr:nvSpPr>
        <xdr:spPr bwMode="auto">
          <a:xfrm>
            <a:off x="10230733" y="8774378"/>
            <a:ext cx="67127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5" name="テキスト ボックス 10"/>
          <xdr:cNvSpPr txBox="1"/>
        </xdr:nvSpPr>
        <xdr:spPr bwMode="auto">
          <a:xfrm>
            <a:off x="10230733" y="8544765"/>
            <a:ext cx="671277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6" name="テキスト ボックス 11"/>
          <xdr:cNvSpPr txBox="1"/>
        </xdr:nvSpPr>
        <xdr:spPr bwMode="auto">
          <a:xfrm>
            <a:off x="10154016" y="8304715"/>
            <a:ext cx="1083633" cy="292234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14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7" name="テキスト ボックス 12"/>
          <xdr:cNvSpPr txBox="1"/>
        </xdr:nvSpPr>
        <xdr:spPr bwMode="auto">
          <a:xfrm>
            <a:off x="10154016" y="8075103"/>
            <a:ext cx="88225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19</a:t>
            </a:r>
            <a:endPara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58" name="テキスト ボックス 13"/>
          <xdr:cNvSpPr txBox="1"/>
        </xdr:nvSpPr>
        <xdr:spPr bwMode="auto">
          <a:xfrm>
            <a:off x="10154016" y="78454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24</a:t>
            </a:r>
          </a:p>
        </xdr:txBody>
      </xdr:sp>
      <xdr:sp macro="" textlink="">
        <xdr:nvSpPr>
          <xdr:cNvPr id="59" name="テキスト ボックス 14"/>
          <xdr:cNvSpPr txBox="1"/>
        </xdr:nvSpPr>
        <xdr:spPr bwMode="auto">
          <a:xfrm>
            <a:off x="10154016" y="645737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54</a:t>
            </a:r>
          </a:p>
        </xdr:txBody>
      </xdr:sp>
      <xdr:sp macro="" textlink="">
        <xdr:nvSpPr>
          <xdr:cNvPr id="60" name="テキスト ボックス 15"/>
          <xdr:cNvSpPr txBox="1"/>
        </xdr:nvSpPr>
        <xdr:spPr bwMode="auto">
          <a:xfrm>
            <a:off x="10154016" y="668699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49</a:t>
            </a:r>
          </a:p>
        </xdr:txBody>
      </xdr:sp>
      <xdr:sp macro="" textlink="">
        <xdr:nvSpPr>
          <xdr:cNvPr id="61" name="テキスト ボックス 16"/>
          <xdr:cNvSpPr txBox="1"/>
        </xdr:nvSpPr>
        <xdr:spPr bwMode="auto">
          <a:xfrm>
            <a:off x="10154016" y="69166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41</a:t>
            </a:r>
            <a:r>
              <a:rPr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44</a:t>
            </a:r>
          </a:p>
        </xdr:txBody>
      </xdr:sp>
      <xdr:sp macro="" textlink="">
        <xdr:nvSpPr>
          <xdr:cNvPr id="62" name="テキスト ボックス 17"/>
          <xdr:cNvSpPr txBox="1"/>
        </xdr:nvSpPr>
        <xdr:spPr bwMode="auto">
          <a:xfrm>
            <a:off x="10154016" y="714621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39</a:t>
            </a:r>
          </a:p>
        </xdr:txBody>
      </xdr:sp>
      <xdr:sp macro="" textlink="">
        <xdr:nvSpPr>
          <xdr:cNvPr id="63" name="テキスト ボックス 18"/>
          <xdr:cNvSpPr txBox="1"/>
        </xdr:nvSpPr>
        <xdr:spPr bwMode="auto">
          <a:xfrm>
            <a:off x="10154016" y="7386265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34</a:t>
            </a:r>
          </a:p>
        </xdr:txBody>
      </xdr:sp>
      <xdr:sp macro="" textlink="">
        <xdr:nvSpPr>
          <xdr:cNvPr id="64" name="テキスト ボックス 19"/>
          <xdr:cNvSpPr txBox="1"/>
        </xdr:nvSpPr>
        <xdr:spPr bwMode="auto">
          <a:xfrm>
            <a:off x="10154016" y="7605440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29</a:t>
            </a:r>
          </a:p>
        </xdr:txBody>
      </xdr:sp>
      <xdr:sp macro="" textlink="">
        <xdr:nvSpPr>
          <xdr:cNvPr id="65" name="テキスト ボックス 20"/>
          <xdr:cNvSpPr txBox="1"/>
        </xdr:nvSpPr>
        <xdr:spPr bwMode="auto">
          <a:xfrm>
            <a:off x="10154016" y="5998151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64</a:t>
            </a:r>
          </a:p>
        </xdr:txBody>
      </xdr:sp>
      <xdr:sp macro="" textlink="">
        <xdr:nvSpPr>
          <xdr:cNvPr id="66" name="テキスト ボックス 21"/>
          <xdr:cNvSpPr txBox="1"/>
        </xdr:nvSpPr>
        <xdr:spPr bwMode="auto">
          <a:xfrm>
            <a:off x="10154016" y="6217327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59</a:t>
            </a:r>
          </a:p>
        </xdr:txBody>
      </xdr:sp>
      <xdr:sp macro="" textlink="">
        <xdr:nvSpPr>
          <xdr:cNvPr id="67" name="テキスト ボックス 22"/>
          <xdr:cNvSpPr txBox="1"/>
        </xdr:nvSpPr>
        <xdr:spPr bwMode="auto">
          <a:xfrm>
            <a:off x="10154016" y="5758102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69</a:t>
            </a:r>
          </a:p>
        </xdr:txBody>
      </xdr:sp>
      <xdr:sp macro="" textlink="">
        <xdr:nvSpPr>
          <xdr:cNvPr id="68" name="テキスト ボックス 23"/>
          <xdr:cNvSpPr txBox="1"/>
        </xdr:nvSpPr>
        <xdr:spPr bwMode="auto">
          <a:xfrm>
            <a:off x="10154016" y="5538926"/>
            <a:ext cx="1169940" cy="271360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74</a:t>
            </a:r>
          </a:p>
        </xdr:txBody>
      </xdr:sp>
      <xdr:sp macro="" textlink="">
        <xdr:nvSpPr>
          <xdr:cNvPr id="69" name="テキスト ボックス 24"/>
          <xdr:cNvSpPr txBox="1"/>
        </xdr:nvSpPr>
        <xdr:spPr bwMode="auto">
          <a:xfrm>
            <a:off x="10154016" y="5309313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79</a:t>
            </a:r>
          </a:p>
        </xdr:txBody>
      </xdr:sp>
      <xdr:sp macro="" textlink="">
        <xdr:nvSpPr>
          <xdr:cNvPr id="70" name="テキスト ボックス 25"/>
          <xdr:cNvSpPr txBox="1"/>
        </xdr:nvSpPr>
        <xdr:spPr bwMode="auto">
          <a:xfrm>
            <a:off x="10154016" y="5069264"/>
            <a:ext cx="1169940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</a:t>
            </a:r>
            <a:r>
              <a:rPr kumimoji="1"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～</a:t>
            </a:r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84</a:t>
            </a:r>
          </a:p>
        </xdr:txBody>
      </xdr:sp>
      <xdr:sp macro="" textlink="">
        <xdr:nvSpPr>
          <xdr:cNvPr id="71" name="テキスト ボックス 26"/>
          <xdr:cNvSpPr txBox="1"/>
        </xdr:nvSpPr>
        <xdr:spPr bwMode="auto">
          <a:xfrm>
            <a:off x="10173195" y="4850088"/>
            <a:ext cx="661687" cy="281797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85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以上</a:t>
            </a:r>
            <a:endParaRPr lang="en-US" altLang="ja-JP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  <xdr:twoCellAnchor>
    <xdr:from>
      <xdr:col>0</xdr:col>
      <xdr:colOff>66675</xdr:colOff>
      <xdr:row>55</xdr:row>
      <xdr:rowOff>28575</xdr:rowOff>
    </xdr:from>
    <xdr:to>
      <xdr:col>8</xdr:col>
      <xdr:colOff>561975</xdr:colOff>
      <xdr:row>57</xdr:row>
      <xdr:rowOff>0</xdr:rowOff>
    </xdr:to>
    <xdr:grpSp>
      <xdr:nvGrpSpPr>
        <xdr:cNvPr id="72" name="グループ化 2"/>
        <xdr:cNvGrpSpPr>
          <a:grpSpLocks/>
        </xdr:cNvGrpSpPr>
      </xdr:nvGrpSpPr>
      <xdr:grpSpPr bwMode="auto">
        <a:xfrm>
          <a:off x="66675" y="9534525"/>
          <a:ext cx="5981700" cy="314325"/>
          <a:chOff x="88764" y="8502215"/>
          <a:chExt cx="6023171" cy="335316"/>
        </a:xfrm>
      </xdr:grpSpPr>
      <xdr:sp macro="" textlink="">
        <xdr:nvSpPr>
          <xdr:cNvPr id="73" name="テキスト ボックス 1"/>
          <xdr:cNvSpPr txBox="1"/>
        </xdr:nvSpPr>
        <xdr:spPr bwMode="auto">
          <a:xfrm>
            <a:off x="3191319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74" name="テキスト ボックス 1"/>
          <xdr:cNvSpPr txBox="1"/>
        </xdr:nvSpPr>
        <xdr:spPr bwMode="auto">
          <a:xfrm>
            <a:off x="5594842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75" name="テキスト ボックス 1"/>
          <xdr:cNvSpPr txBox="1"/>
        </xdr:nvSpPr>
        <xdr:spPr bwMode="auto">
          <a:xfrm>
            <a:off x="5087326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76" name="テキスト ボックス 1"/>
          <xdr:cNvSpPr txBox="1"/>
        </xdr:nvSpPr>
        <xdr:spPr bwMode="auto">
          <a:xfrm>
            <a:off x="4589385" y="8502215"/>
            <a:ext cx="507517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77" name="テキスト ボックス 1"/>
          <xdr:cNvSpPr txBox="1"/>
        </xdr:nvSpPr>
        <xdr:spPr bwMode="auto">
          <a:xfrm>
            <a:off x="4101019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78" name="テキスト ボックス 1"/>
          <xdr:cNvSpPr txBox="1"/>
        </xdr:nvSpPr>
        <xdr:spPr bwMode="auto">
          <a:xfrm>
            <a:off x="3574351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79" name="テキスト ボックス 1"/>
          <xdr:cNvSpPr txBox="1"/>
        </xdr:nvSpPr>
        <xdr:spPr bwMode="auto">
          <a:xfrm>
            <a:off x="2693378" y="8502215"/>
            <a:ext cx="306425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80" name="テキスト ボックス 1"/>
          <xdr:cNvSpPr txBox="1"/>
        </xdr:nvSpPr>
        <xdr:spPr bwMode="auto">
          <a:xfrm>
            <a:off x="88764" y="8502215"/>
            <a:ext cx="517093" cy="203222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5000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81" name="テキスト ボックス 1"/>
          <xdr:cNvSpPr txBox="1"/>
        </xdr:nvSpPr>
        <xdr:spPr bwMode="auto">
          <a:xfrm>
            <a:off x="596281" y="8502215"/>
            <a:ext cx="593699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4000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82" name="テキスト ボックス 1"/>
          <xdr:cNvSpPr txBox="1"/>
        </xdr:nvSpPr>
        <xdr:spPr bwMode="auto">
          <a:xfrm>
            <a:off x="1084646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3000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83" name="テキスト ボックス 1"/>
          <xdr:cNvSpPr txBox="1"/>
        </xdr:nvSpPr>
        <xdr:spPr bwMode="auto">
          <a:xfrm>
            <a:off x="1582587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2000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84" name="テキスト ボックス 1"/>
          <xdr:cNvSpPr txBox="1"/>
        </xdr:nvSpPr>
        <xdr:spPr bwMode="auto">
          <a:xfrm>
            <a:off x="2109255" y="8502215"/>
            <a:ext cx="517093" cy="335316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ja-JP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1000</a:t>
            </a:r>
            <a:endParaRPr lang="ja-JP" altLang="en-US" sz="1100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30</xdr:row>
      <xdr:rowOff>0</xdr:rowOff>
    </xdr:from>
    <xdr:to>
      <xdr:col>35</xdr:col>
      <xdr:colOff>885825</xdr:colOff>
      <xdr:row>50</xdr:row>
      <xdr:rowOff>0</xdr:rowOff>
    </xdr:to>
    <xdr:grpSp>
      <xdr:nvGrpSpPr>
        <xdr:cNvPr id="14" name="グループ化 13"/>
        <xdr:cNvGrpSpPr>
          <a:grpSpLocks/>
        </xdr:cNvGrpSpPr>
      </xdr:nvGrpSpPr>
      <xdr:grpSpPr bwMode="auto">
        <a:xfrm>
          <a:off x="24145875" y="5610225"/>
          <a:ext cx="1781175" cy="3619500"/>
          <a:chOff x="32129866" y="5589134"/>
          <a:chExt cx="1783671" cy="3609295"/>
        </a:xfrm>
      </xdr:grpSpPr>
      <xdr:sp macro="" textlink="">
        <xdr:nvSpPr>
          <xdr:cNvPr id="15" name="角丸四角形 14"/>
          <xdr:cNvSpPr/>
        </xdr:nvSpPr>
        <xdr:spPr>
          <a:xfrm>
            <a:off x="32129866" y="5589134"/>
            <a:ext cx="896605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6" name="角丸四角形 15"/>
          <xdr:cNvSpPr/>
        </xdr:nvSpPr>
        <xdr:spPr>
          <a:xfrm>
            <a:off x="33026471" y="5589134"/>
            <a:ext cx="887066" cy="911822"/>
          </a:xfrm>
          <a:prstGeom prst="roundRect">
            <a:avLst>
              <a:gd name="adj" fmla="val 6521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7" name="角丸四角形 16"/>
          <xdr:cNvSpPr/>
        </xdr:nvSpPr>
        <xdr:spPr>
          <a:xfrm>
            <a:off x="32129866" y="6500956"/>
            <a:ext cx="1783671" cy="2697473"/>
          </a:xfrm>
          <a:prstGeom prst="roundRect">
            <a:avLst>
              <a:gd name="adj" fmla="val 3970"/>
            </a:avLst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361950</xdr:colOff>
      <xdr:row>34</xdr:row>
      <xdr:rowOff>190500</xdr:rowOff>
    </xdr:from>
    <xdr:to>
      <xdr:col>15</xdr:col>
      <xdr:colOff>819150</xdr:colOff>
      <xdr:row>38</xdr:row>
      <xdr:rowOff>0</xdr:rowOff>
    </xdr:to>
    <xdr:grpSp>
      <xdr:nvGrpSpPr>
        <xdr:cNvPr id="388661" name="グループ化 9"/>
        <xdr:cNvGrpSpPr>
          <a:grpSpLocks/>
        </xdr:cNvGrpSpPr>
      </xdr:nvGrpSpPr>
      <xdr:grpSpPr bwMode="auto">
        <a:xfrm>
          <a:off x="10267950" y="6773333"/>
          <a:ext cx="2933700" cy="571500"/>
          <a:chOff x="10292934" y="6651885"/>
          <a:chExt cx="2948377" cy="579904"/>
        </a:xfrm>
      </xdr:grpSpPr>
      <xdr:cxnSp macro="">
        <xdr:nvCxnSpPr>
          <xdr:cNvPr id="3" name="直線コネクタ 2"/>
          <xdr:cNvCxnSpPr/>
        </xdr:nvCxnSpPr>
        <xdr:spPr>
          <a:xfrm>
            <a:off x="10292934" y="6651885"/>
            <a:ext cx="2948377" cy="0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/>
          <xdr:cNvCxnSpPr/>
        </xdr:nvCxnSpPr>
        <xdr:spPr>
          <a:xfrm>
            <a:off x="10292934" y="6651885"/>
            <a:ext cx="0" cy="579904"/>
          </a:xfrm>
          <a:prstGeom prst="line">
            <a:avLst/>
          </a:prstGeom>
          <a:ln w="31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369333</xdr:colOff>
      <xdr:row>34</xdr:row>
      <xdr:rowOff>190888</xdr:rowOff>
    </xdr:from>
    <xdr:to>
      <xdr:col>13</xdr:col>
      <xdr:colOff>165226</xdr:colOff>
      <xdr:row>38</xdr:row>
      <xdr:rowOff>145790</xdr:rowOff>
    </xdr:to>
    <xdr:sp macro="" textlink="">
      <xdr:nvSpPr>
        <xdr:cNvPr id="9" name="テキスト ボックス 8"/>
        <xdr:cNvSpPr txBox="1"/>
      </xdr:nvSpPr>
      <xdr:spPr>
        <a:xfrm>
          <a:off x="10283109" y="6741755"/>
          <a:ext cx="622040" cy="5380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歳 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以上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209;&#37096;/04&#24773;&#22577;&#25919;&#31574;&#35506;/02&#24773;&#22577;&#32113;&#35336;&#20418;/&#26989;&#21209;/&#65299;&#12288;&#24066;&#25919;&#32113;&#35336;/01&#12288;&#40575;&#27836;&#24066;&#32113;&#35336;&#26360;/&#20196;&#21644;&#20803;&#24180;&#29256;&#40575;&#27836;&#24066;&#32113;&#35336;&#26360;(&#21407;&#26412;&#65289;/002%20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人口"/>
      <sheetName val="7表 世帯数及び人口の推移"/>
      <sheetName val="8表 5歳階級人口ピラミッド"/>
      <sheetName val="2‐1 人口及び世帯数の推移"/>
      <sheetName val="2‐2 町別世帯数及び男女別人口‐推計人口‐"/>
      <sheetName val="2‐3、2-4"/>
      <sheetName val="2‐5、2‐6、2‐7"/>
      <sheetName val="2‐8 産業・従業上の地位男女別15歳以上就業者数"/>
      <sheetName val="2‐9、2-10"/>
      <sheetName val="2‐11、2-12"/>
      <sheetName val="2‐13 町別人口の推移(平成26年～令和元年)"/>
      <sheetName val="2‐14 年齢(各歳)男女別人口‐推計人口‐"/>
      <sheetName val="2‐15 年齢(各歳)男女別人口‐平成27年国勢調査‐"/>
      <sheetName val="2-16 地区別5歳階級別人口-住民基本台帳人口-"/>
      <sheetName val="2‐17 地区別5歳階級別人口‐平成27年国勢調査‐"/>
      <sheetName val="2‐18 外国人住民登録人口‐住民基本台帳人口‐"/>
    </sheetNames>
    <sheetDataSet>
      <sheetData sheetId="0"/>
      <sheetData sheetId="1"/>
      <sheetData sheetId="2">
        <row r="99">
          <cell r="N99">
            <v>1852</v>
          </cell>
          <cell r="O99">
            <v>1758</v>
          </cell>
        </row>
        <row r="100">
          <cell r="N100">
            <v>2291</v>
          </cell>
          <cell r="O100">
            <v>2096</v>
          </cell>
          <cell r="Y100">
            <v>3264</v>
          </cell>
          <cell r="Z100">
            <v>3148</v>
          </cell>
        </row>
        <row r="101">
          <cell r="N101">
            <v>2309</v>
          </cell>
          <cell r="O101">
            <v>2307</v>
          </cell>
          <cell r="Y101">
            <v>3803</v>
          </cell>
          <cell r="Z101">
            <v>3616</v>
          </cell>
        </row>
        <row r="102">
          <cell r="N102">
            <v>2355</v>
          </cell>
          <cell r="O102">
            <v>2239</v>
          </cell>
          <cell r="Y102">
            <v>4212</v>
          </cell>
          <cell r="Z102">
            <v>4031</v>
          </cell>
        </row>
        <row r="103">
          <cell r="N103">
            <v>2042</v>
          </cell>
          <cell r="O103">
            <v>1941</v>
          </cell>
          <cell r="Y103">
            <v>3369</v>
          </cell>
          <cell r="Z103">
            <v>3289</v>
          </cell>
        </row>
        <row r="104">
          <cell r="N104">
            <v>2471</v>
          </cell>
          <cell r="O104">
            <v>2249</v>
          </cell>
          <cell r="Y104">
            <v>2607</v>
          </cell>
          <cell r="Z104">
            <v>2882</v>
          </cell>
        </row>
        <row r="105">
          <cell r="N105">
            <v>2741</v>
          </cell>
          <cell r="O105">
            <v>2525</v>
          </cell>
          <cell r="Y105">
            <v>3183</v>
          </cell>
          <cell r="Z105">
            <v>3124</v>
          </cell>
        </row>
        <row r="106">
          <cell r="N106">
            <v>3204</v>
          </cell>
          <cell r="O106">
            <v>3057</v>
          </cell>
          <cell r="Y106">
            <v>3902</v>
          </cell>
          <cell r="Z106">
            <v>3765</v>
          </cell>
        </row>
        <row r="107">
          <cell r="N107">
            <v>3761</v>
          </cell>
          <cell r="O107">
            <v>3563</v>
          </cell>
          <cell r="Y107">
            <v>4369</v>
          </cell>
          <cell r="Z107">
            <v>3962</v>
          </cell>
        </row>
        <row r="108">
          <cell r="N108">
            <v>3252</v>
          </cell>
          <cell r="O108">
            <v>3153</v>
          </cell>
          <cell r="Y108">
            <v>3337</v>
          </cell>
          <cell r="Z108">
            <v>3046</v>
          </cell>
        </row>
        <row r="109">
          <cell r="N109">
            <v>3109</v>
          </cell>
          <cell r="O109">
            <v>3005</v>
          </cell>
          <cell r="Y109">
            <v>3002</v>
          </cell>
          <cell r="Z109">
            <v>2881</v>
          </cell>
        </row>
        <row r="110">
          <cell r="N110">
            <v>3404</v>
          </cell>
          <cell r="O110">
            <v>3258</v>
          </cell>
          <cell r="Y110">
            <v>3179</v>
          </cell>
          <cell r="Z110">
            <v>3183</v>
          </cell>
        </row>
        <row r="111">
          <cell r="N111">
            <v>3848</v>
          </cell>
          <cell r="O111">
            <v>3821</v>
          </cell>
          <cell r="Y111">
            <v>3209</v>
          </cell>
          <cell r="Z111">
            <v>3405</v>
          </cell>
        </row>
        <row r="112">
          <cell r="N112">
            <v>3952</v>
          </cell>
          <cell r="O112">
            <v>3878</v>
          </cell>
          <cell r="Y112">
            <v>2332</v>
          </cell>
          <cell r="Z112">
            <v>2989</v>
          </cell>
        </row>
        <row r="113">
          <cell r="N113">
            <v>2708</v>
          </cell>
          <cell r="O113">
            <v>2892</v>
          </cell>
          <cell r="Y113">
            <v>1759</v>
          </cell>
          <cell r="Z113">
            <v>2311</v>
          </cell>
        </row>
        <row r="114">
          <cell r="N114">
            <v>2117</v>
          </cell>
          <cell r="O114">
            <v>2504</v>
          </cell>
          <cell r="Y114">
            <v>1397</v>
          </cell>
          <cell r="Z114">
            <v>1895</v>
          </cell>
        </row>
        <row r="115">
          <cell r="N115">
            <v>1574</v>
          </cell>
          <cell r="O115">
            <v>2384</v>
          </cell>
          <cell r="Y115">
            <v>974</v>
          </cell>
          <cell r="Z115">
            <v>1275</v>
          </cell>
        </row>
        <row r="116">
          <cell r="N116">
            <v>1320</v>
          </cell>
          <cell r="O116">
            <v>3159</v>
          </cell>
          <cell r="Y116">
            <v>534</v>
          </cell>
          <cell r="Z116">
            <v>865</v>
          </cell>
        </row>
        <row r="117">
          <cell r="Y117">
            <v>215</v>
          </cell>
          <cell r="Z117">
            <v>506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7:F33"/>
  <sheetViews>
    <sheetView tabSelected="1" view="pageBreakPreview" zoomScaleNormal="120" zoomScaleSheetLayoutView="100" workbookViewId="0"/>
  </sheetViews>
  <sheetFormatPr defaultRowHeight="13.5" x14ac:dyDescent="0.15"/>
  <cols>
    <col min="1" max="1" width="9.75" customWidth="1"/>
    <col min="2" max="2" width="1.75" customWidth="1"/>
    <col min="3" max="3" width="23" customWidth="1"/>
    <col min="4" max="4" width="23.5" customWidth="1"/>
    <col min="5" max="5" width="9.25" customWidth="1"/>
  </cols>
  <sheetData>
    <row r="7" spans="1:6" ht="30" x14ac:dyDescent="0.15">
      <c r="A7" s="224"/>
      <c r="B7" s="224"/>
      <c r="C7" s="224"/>
      <c r="D7" s="224"/>
      <c r="E7" s="225" t="s">
        <v>571</v>
      </c>
    </row>
    <row r="10" spans="1:6" ht="33.6" customHeight="1" x14ac:dyDescent="0.15"/>
    <row r="11" spans="1:6" ht="19.149999999999999" customHeight="1" x14ac:dyDescent="0.15"/>
    <row r="12" spans="1:6" ht="19.149999999999999" customHeight="1" x14ac:dyDescent="0.15">
      <c r="A12" s="262"/>
      <c r="B12" s="227"/>
      <c r="C12" s="929"/>
      <c r="D12" s="929"/>
      <c r="E12" s="261"/>
      <c r="F12" s="252"/>
    </row>
    <row r="13" spans="1:6" ht="19.149999999999999" customHeight="1" x14ac:dyDescent="0.15">
      <c r="A13" s="262"/>
      <c r="B13" s="227"/>
      <c r="C13" s="929"/>
      <c r="D13" s="929"/>
      <c r="E13" s="261"/>
      <c r="F13" s="252"/>
    </row>
    <row r="14" spans="1:6" ht="19.149999999999999" customHeight="1" x14ac:dyDescent="0.15">
      <c r="A14" s="262"/>
      <c r="B14" s="227"/>
      <c r="C14" s="929"/>
      <c r="D14" s="929"/>
      <c r="E14" s="261"/>
      <c r="F14" s="252"/>
    </row>
    <row r="15" spans="1:6" ht="19.149999999999999" customHeight="1" x14ac:dyDescent="0.15">
      <c r="A15" s="262"/>
      <c r="B15" s="227"/>
      <c r="C15" s="929"/>
      <c r="D15" s="929"/>
      <c r="E15" s="261"/>
      <c r="F15" s="252"/>
    </row>
    <row r="16" spans="1:6" ht="19.149999999999999" customHeight="1" x14ac:dyDescent="0.15">
      <c r="A16" s="262"/>
      <c r="B16" s="227"/>
      <c r="C16" s="929"/>
      <c r="D16" s="929"/>
      <c r="E16" s="261"/>
      <c r="F16" s="252"/>
    </row>
    <row r="17" spans="1:6" ht="19.149999999999999" customHeight="1" x14ac:dyDescent="0.15">
      <c r="A17" s="262"/>
      <c r="B17" s="227"/>
      <c r="C17" s="929"/>
      <c r="D17" s="929"/>
      <c r="E17" s="261"/>
      <c r="F17" s="252"/>
    </row>
    <row r="18" spans="1:6" ht="19.149999999999999" customHeight="1" x14ac:dyDescent="0.15">
      <c r="A18" s="262"/>
      <c r="B18" s="227"/>
      <c r="C18" s="929"/>
      <c r="D18" s="929"/>
      <c r="E18" s="207"/>
      <c r="F18" s="252"/>
    </row>
    <row r="19" spans="1:6" ht="19.149999999999999" customHeight="1" x14ac:dyDescent="0.15">
      <c r="A19" s="226"/>
      <c r="B19" s="227"/>
      <c r="C19" s="929"/>
      <c r="D19" s="929"/>
      <c r="E19" s="261"/>
      <c r="F19" s="252"/>
    </row>
    <row r="20" spans="1:6" ht="19.899999999999999" customHeight="1" x14ac:dyDescent="0.15">
      <c r="A20" s="262"/>
      <c r="B20" s="227"/>
      <c r="C20" s="929"/>
      <c r="D20" s="929"/>
      <c r="E20" s="261"/>
      <c r="F20" s="252"/>
    </row>
    <row r="21" spans="1:6" ht="19.899999999999999" customHeight="1" x14ac:dyDescent="0.15">
      <c r="A21" s="262"/>
      <c r="B21" s="227"/>
      <c r="C21" s="929"/>
      <c r="D21" s="929"/>
      <c r="E21" s="261"/>
      <c r="F21" s="252"/>
    </row>
    <row r="22" spans="1:6" ht="19.899999999999999" customHeight="1" x14ac:dyDescent="0.15">
      <c r="A22" s="226"/>
      <c r="B22" s="227"/>
      <c r="C22" s="929"/>
      <c r="D22" s="929"/>
      <c r="E22" s="261"/>
      <c r="F22" s="252"/>
    </row>
    <row r="23" spans="1:6" ht="19.899999999999999" customHeight="1" x14ac:dyDescent="0.15">
      <c r="A23" s="226"/>
      <c r="B23" s="227"/>
      <c r="C23" s="929"/>
      <c r="D23" s="929"/>
      <c r="E23" s="261"/>
      <c r="F23" s="252"/>
    </row>
    <row r="24" spans="1:6" ht="19.899999999999999" customHeight="1" x14ac:dyDescent="0.15">
      <c r="A24" s="226"/>
      <c r="B24" s="227"/>
      <c r="C24" s="929"/>
      <c r="D24" s="929"/>
      <c r="E24" s="261"/>
      <c r="F24" s="252"/>
    </row>
    <row r="25" spans="1:6" ht="19.899999999999999" customHeight="1" x14ac:dyDescent="0.15">
      <c r="A25" s="226"/>
      <c r="B25" s="227"/>
      <c r="C25" s="929"/>
      <c r="D25" s="929"/>
      <c r="E25" s="261"/>
      <c r="F25" s="252"/>
    </row>
    <row r="26" spans="1:6" ht="19.899999999999999" customHeight="1" x14ac:dyDescent="0.15">
      <c r="A26" s="226"/>
      <c r="B26" s="227"/>
      <c r="C26" s="929"/>
      <c r="D26" s="929"/>
      <c r="E26" s="261"/>
      <c r="F26" s="252"/>
    </row>
    <row r="27" spans="1:6" ht="19.899999999999999" customHeight="1" x14ac:dyDescent="0.15">
      <c r="A27" s="226"/>
      <c r="B27" s="227"/>
      <c r="C27" s="929"/>
      <c r="D27" s="929"/>
      <c r="E27" s="261"/>
      <c r="F27" s="252"/>
    </row>
    <row r="28" spans="1:6" ht="19.899999999999999" customHeight="1" x14ac:dyDescent="0.15">
      <c r="A28" s="226"/>
      <c r="B28" s="227"/>
      <c r="C28" s="929"/>
      <c r="D28" s="929"/>
      <c r="E28" s="261"/>
      <c r="F28" s="252"/>
    </row>
    <row r="29" spans="1:6" ht="19.899999999999999" customHeight="1" x14ac:dyDescent="0.15">
      <c r="A29" s="226"/>
      <c r="B29" s="227"/>
      <c r="C29" s="929"/>
      <c r="D29" s="929"/>
      <c r="E29" s="261"/>
      <c r="F29" s="252"/>
    </row>
    <row r="30" spans="1:6" ht="19.899999999999999" customHeight="1" x14ac:dyDescent="0.15">
      <c r="A30" s="226"/>
      <c r="B30" s="227"/>
      <c r="C30" s="929"/>
      <c r="D30" s="929"/>
    </row>
    <row r="31" spans="1:6" ht="19.899999999999999" customHeight="1" x14ac:dyDescent="0.15">
      <c r="A31" s="226"/>
      <c r="B31" s="227"/>
      <c r="C31" s="929"/>
      <c r="D31" s="929"/>
      <c r="E31" s="228"/>
    </row>
    <row r="32" spans="1:6" x14ac:dyDescent="0.15">
      <c r="A32" s="226"/>
    </row>
    <row r="33" spans="1:1" x14ac:dyDescent="0.15">
      <c r="A33" s="226"/>
    </row>
  </sheetData>
  <mergeCells count="20">
    <mergeCell ref="C29:D29"/>
    <mergeCell ref="C30:D30"/>
    <mergeCell ref="C31:D31"/>
    <mergeCell ref="C26:D26"/>
    <mergeCell ref="C27:D27"/>
    <mergeCell ref="C28:D28"/>
    <mergeCell ref="C22:D22"/>
    <mergeCell ref="C23:D23"/>
    <mergeCell ref="C24:D24"/>
    <mergeCell ref="C25:D25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62"/>
  <sheetViews>
    <sheetView view="pageBreakPreview" zoomScaleNormal="87" zoomScaleSheetLayoutView="100" workbookViewId="0"/>
  </sheetViews>
  <sheetFormatPr defaultRowHeight="12" x14ac:dyDescent="0.15"/>
  <cols>
    <col min="1" max="1" width="8.75" style="10" customWidth="1"/>
    <col min="2" max="2" width="6.875" style="115" customWidth="1"/>
    <col min="3" max="5" width="6.875" style="10" customWidth="1"/>
    <col min="6" max="7" width="6.875" style="179" customWidth="1"/>
    <col min="8" max="9" width="5.875" style="10" customWidth="1"/>
    <col min="10" max="10" width="5.875" style="115" customWidth="1"/>
    <col min="11" max="11" width="5.875" style="10" customWidth="1"/>
    <col min="12" max="13" width="6.25" style="179" customWidth="1"/>
    <col min="14" max="14" width="9.625" style="192" customWidth="1"/>
    <col min="15" max="15" width="9.625" style="11" customWidth="1"/>
    <col min="16" max="16" width="9.625" style="192" customWidth="1"/>
    <col min="17" max="17" width="9.625" style="10" customWidth="1"/>
    <col min="18" max="19" width="9.625" style="179" customWidth="1"/>
    <col min="20" max="21" width="9.625" style="10" customWidth="1"/>
    <col min="22" max="22" width="9.625" style="182" customWidth="1"/>
    <col min="23" max="23" width="11.625" style="10" customWidth="1"/>
    <col min="24" max="24" width="17.5" style="119" customWidth="1"/>
    <col min="25" max="26" width="7.75" style="10" customWidth="1"/>
    <col min="27" max="27" width="8.25" style="10" customWidth="1"/>
    <col min="28" max="16384" width="9" style="10"/>
  </cols>
  <sheetData>
    <row r="1" spans="1:27" s="4" customFormat="1" ht="21" customHeight="1" x14ac:dyDescent="0.15">
      <c r="F1" s="209"/>
      <c r="G1" s="1105" t="s">
        <v>724</v>
      </c>
      <c r="H1" s="1105"/>
      <c r="I1" s="1105"/>
      <c r="J1" s="1105"/>
      <c r="K1" s="1105"/>
      <c r="L1" s="1105"/>
      <c r="M1" s="1105"/>
      <c r="N1" s="1106" t="s">
        <v>715</v>
      </c>
      <c r="O1" s="1106"/>
      <c r="P1" s="1106"/>
      <c r="R1" s="717"/>
      <c r="S1" s="717"/>
      <c r="V1" s="109"/>
      <c r="X1" s="116"/>
    </row>
    <row r="2" spans="1:27" s="4" customFormat="1" ht="11.25" customHeight="1" x14ac:dyDescent="0.15">
      <c r="A2" s="109"/>
      <c r="B2" s="112"/>
      <c r="C2" s="717"/>
      <c r="D2" s="717"/>
      <c r="E2" s="717"/>
      <c r="F2" s="717"/>
      <c r="G2" s="717"/>
      <c r="H2" s="717"/>
      <c r="I2" s="717"/>
      <c r="J2" s="112"/>
      <c r="K2" s="717"/>
      <c r="L2" s="717"/>
      <c r="M2" s="717"/>
      <c r="N2" s="189"/>
      <c r="O2" s="5"/>
      <c r="P2" s="189"/>
      <c r="R2" s="717"/>
      <c r="S2" s="717"/>
      <c r="V2" s="109"/>
      <c r="X2" s="116"/>
    </row>
    <row r="3" spans="1:27" s="6" customFormat="1" ht="11.25" x14ac:dyDescent="0.15">
      <c r="A3" s="6" t="s">
        <v>205</v>
      </c>
      <c r="B3" s="113"/>
      <c r="F3" s="177"/>
      <c r="G3" s="177"/>
      <c r="J3" s="113"/>
      <c r="L3" s="177"/>
      <c r="M3" s="177"/>
      <c r="N3" s="190"/>
      <c r="O3" s="7"/>
      <c r="P3" s="190"/>
      <c r="R3" s="177"/>
      <c r="S3" s="1107" t="s">
        <v>206</v>
      </c>
      <c r="T3" s="1107"/>
      <c r="U3" s="1107"/>
      <c r="V3" s="1107"/>
      <c r="W3" s="148"/>
      <c r="X3" s="117"/>
    </row>
    <row r="4" spans="1:27" s="649" customFormat="1" ht="13.5" customHeight="1" x14ac:dyDescent="0.15">
      <c r="A4" s="1093" t="s">
        <v>0</v>
      </c>
      <c r="B4" s="1096" t="s">
        <v>347</v>
      </c>
      <c r="C4" s="1097"/>
      <c r="D4" s="1093"/>
      <c r="E4" s="1096" t="s">
        <v>348</v>
      </c>
      <c r="F4" s="1097"/>
      <c r="G4" s="1093"/>
      <c r="H4" s="1100" t="s">
        <v>211</v>
      </c>
      <c r="I4" s="1101"/>
      <c r="J4" s="1101"/>
      <c r="K4" s="1101"/>
      <c r="L4" s="1101"/>
      <c r="M4" s="1101"/>
      <c r="N4" s="1102" t="s">
        <v>214</v>
      </c>
      <c r="O4" s="1102"/>
      <c r="P4" s="1102"/>
      <c r="Q4" s="1102"/>
      <c r="R4" s="1102"/>
      <c r="S4" s="1103"/>
      <c r="T4" s="1108" t="s">
        <v>1</v>
      </c>
      <c r="U4" s="1108" t="s">
        <v>2</v>
      </c>
      <c r="V4" s="1111" t="s">
        <v>725</v>
      </c>
      <c r="W4" s="647"/>
      <c r="X4" s="648"/>
    </row>
    <row r="5" spans="1:27" s="649" customFormat="1" ht="13.5" customHeight="1" x14ac:dyDescent="0.15">
      <c r="A5" s="1094"/>
      <c r="B5" s="1098"/>
      <c r="C5" s="1099"/>
      <c r="D5" s="1095"/>
      <c r="E5" s="1098"/>
      <c r="F5" s="1099"/>
      <c r="G5" s="1095"/>
      <c r="H5" s="1100" t="s">
        <v>350</v>
      </c>
      <c r="I5" s="1104"/>
      <c r="J5" s="1100" t="s">
        <v>210</v>
      </c>
      <c r="K5" s="1104"/>
      <c r="L5" s="1100" t="s">
        <v>3</v>
      </c>
      <c r="M5" s="1101"/>
      <c r="N5" s="1102" t="s">
        <v>212</v>
      </c>
      <c r="O5" s="1103"/>
      <c r="P5" s="1100" t="s">
        <v>213</v>
      </c>
      <c r="Q5" s="1104"/>
      <c r="R5" s="1100" t="s">
        <v>3</v>
      </c>
      <c r="S5" s="1104"/>
      <c r="T5" s="1109"/>
      <c r="U5" s="1109"/>
      <c r="V5" s="1112"/>
      <c r="W5" s="647"/>
      <c r="X5" s="648"/>
    </row>
    <row r="6" spans="1:27" s="649" customFormat="1" ht="13.5" customHeight="1" x14ac:dyDescent="0.15">
      <c r="A6" s="1095"/>
      <c r="B6" s="650" t="s">
        <v>4</v>
      </c>
      <c r="C6" s="650" t="s">
        <v>5</v>
      </c>
      <c r="D6" s="650" t="s">
        <v>6</v>
      </c>
      <c r="E6" s="650" t="s">
        <v>4</v>
      </c>
      <c r="F6" s="651" t="s">
        <v>726</v>
      </c>
      <c r="G6" s="686" t="s">
        <v>727</v>
      </c>
      <c r="H6" s="650" t="s">
        <v>4</v>
      </c>
      <c r="I6" s="650" t="s">
        <v>7</v>
      </c>
      <c r="J6" s="652" t="s">
        <v>4</v>
      </c>
      <c r="K6" s="650" t="s">
        <v>7</v>
      </c>
      <c r="L6" s="653" t="s">
        <v>728</v>
      </c>
      <c r="M6" s="654" t="s">
        <v>7</v>
      </c>
      <c r="N6" s="655" t="s">
        <v>4</v>
      </c>
      <c r="O6" s="656" t="s">
        <v>7</v>
      </c>
      <c r="P6" s="652" t="s">
        <v>4</v>
      </c>
      <c r="Q6" s="650" t="s">
        <v>7</v>
      </c>
      <c r="R6" s="657" t="s">
        <v>728</v>
      </c>
      <c r="S6" s="657" t="s">
        <v>7</v>
      </c>
      <c r="T6" s="1110"/>
      <c r="U6" s="1110"/>
      <c r="V6" s="1113"/>
      <c r="W6" s="647"/>
      <c r="X6" s="648"/>
    </row>
    <row r="7" spans="1:27" s="666" customFormat="1" ht="13.5" customHeight="1" x14ac:dyDescent="0.15">
      <c r="A7" s="716" t="s">
        <v>729</v>
      </c>
      <c r="B7" s="658">
        <v>35857</v>
      </c>
      <c r="C7" s="667">
        <v>202</v>
      </c>
      <c r="D7" s="668">
        <v>0.56654045715888379</v>
      </c>
      <c r="E7" s="659">
        <v>99312</v>
      </c>
      <c r="F7" s="667">
        <v>-863</v>
      </c>
      <c r="G7" s="669">
        <v>-0.86149238832043917</v>
      </c>
      <c r="H7" s="670">
        <v>745</v>
      </c>
      <c r="I7" s="671">
        <v>7.5</v>
      </c>
      <c r="J7" s="672">
        <v>1214</v>
      </c>
      <c r="K7" s="671">
        <v>12.2</v>
      </c>
      <c r="L7" s="670">
        <v>-469</v>
      </c>
      <c r="M7" s="673">
        <v>-4.7</v>
      </c>
      <c r="N7" s="674">
        <v>2069</v>
      </c>
      <c r="O7" s="671">
        <v>20.8</v>
      </c>
      <c r="P7" s="672">
        <v>2463</v>
      </c>
      <c r="Q7" s="671">
        <v>24.8</v>
      </c>
      <c r="R7" s="670">
        <v>-394</v>
      </c>
      <c r="S7" s="671">
        <v>-4</v>
      </c>
      <c r="T7" s="675">
        <v>436</v>
      </c>
      <c r="U7" s="675">
        <v>178</v>
      </c>
      <c r="V7" s="676">
        <v>23</v>
      </c>
      <c r="W7" s="664"/>
      <c r="X7" s="665"/>
      <c r="Y7" s="214"/>
      <c r="Z7" s="214"/>
      <c r="AA7" s="214"/>
    </row>
    <row r="8" spans="1:27" s="666" customFormat="1" ht="13.5" customHeight="1" x14ac:dyDescent="0.15">
      <c r="A8" s="716">
        <v>27</v>
      </c>
      <c r="B8" s="658">
        <v>35135</v>
      </c>
      <c r="C8" s="667">
        <v>-722</v>
      </c>
      <c r="D8" s="668">
        <v>-2.0135538388599157</v>
      </c>
      <c r="E8" s="659">
        <v>98251</v>
      </c>
      <c r="F8" s="667">
        <v>-1061</v>
      </c>
      <c r="G8" s="669">
        <v>-1.0683502497180604</v>
      </c>
      <c r="H8" s="670">
        <v>701</v>
      </c>
      <c r="I8" s="671">
        <v>7.1347874321889853</v>
      </c>
      <c r="J8" s="672">
        <v>1139</v>
      </c>
      <c r="K8" s="671">
        <v>11.64502607095389</v>
      </c>
      <c r="L8" s="670">
        <v>-438</v>
      </c>
      <c r="M8" s="673">
        <v>-4.4780697270217775</v>
      </c>
      <c r="N8" s="674">
        <v>2224</v>
      </c>
      <c r="O8" s="671">
        <v>22.635901924662342</v>
      </c>
      <c r="P8" s="672">
        <v>2531</v>
      </c>
      <c r="Q8" s="671">
        <v>25.760552055449818</v>
      </c>
      <c r="R8" s="670">
        <v>-307</v>
      </c>
      <c r="S8" s="671">
        <v>-3.1246501307874728</v>
      </c>
      <c r="T8" s="675">
        <v>459</v>
      </c>
      <c r="U8" s="675">
        <v>185</v>
      </c>
      <c r="V8" s="676">
        <v>13</v>
      </c>
      <c r="W8" s="664"/>
      <c r="X8" s="665"/>
      <c r="Y8" s="214"/>
      <c r="Z8" s="214"/>
      <c r="AA8" s="214"/>
    </row>
    <row r="9" spans="1:27" s="678" customFormat="1" ht="13.5" customHeight="1" x14ac:dyDescent="0.15">
      <c r="A9" s="716">
        <v>28</v>
      </c>
      <c r="B9" s="658">
        <v>35505</v>
      </c>
      <c r="C9" s="667">
        <v>370</v>
      </c>
      <c r="D9" s="668">
        <v>1.053080973388359</v>
      </c>
      <c r="E9" s="659">
        <v>97673</v>
      </c>
      <c r="F9" s="667">
        <v>-578</v>
      </c>
      <c r="G9" s="669">
        <v>-0.58828917771829292</v>
      </c>
      <c r="H9" s="670">
        <v>649</v>
      </c>
      <c r="I9" s="671">
        <v>6.6446203147236185</v>
      </c>
      <c r="J9" s="672">
        <v>1169</v>
      </c>
      <c r="K9" s="671">
        <v>11.968507161651633</v>
      </c>
      <c r="L9" s="670">
        <v>-520</v>
      </c>
      <c r="M9" s="673">
        <v>-5.3238868469280147</v>
      </c>
      <c r="N9" s="674">
        <v>2363</v>
      </c>
      <c r="O9" s="671">
        <v>24.192970421713266</v>
      </c>
      <c r="P9" s="672">
        <v>2421</v>
      </c>
      <c r="Q9" s="671">
        <v>24.78678857002447</v>
      </c>
      <c r="R9" s="670">
        <v>-58</v>
      </c>
      <c r="S9" s="671">
        <v>-0.59381814831120161</v>
      </c>
      <c r="T9" s="675">
        <v>425</v>
      </c>
      <c r="U9" s="675">
        <v>172</v>
      </c>
      <c r="V9" s="676">
        <v>9</v>
      </c>
      <c r="W9" s="677"/>
      <c r="X9" s="665"/>
      <c r="Y9" s="214"/>
      <c r="Z9" s="214"/>
      <c r="AA9" s="214"/>
    </row>
    <row r="10" spans="1:27" s="680" customFormat="1" ht="13.5" customHeight="1" x14ac:dyDescent="0.15">
      <c r="A10" s="716">
        <v>29</v>
      </c>
      <c r="B10" s="30">
        <v>35705</v>
      </c>
      <c r="C10" s="43">
        <v>200</v>
      </c>
      <c r="D10" s="242">
        <v>0.56330094352908033</v>
      </c>
      <c r="E10" s="30">
        <v>96982</v>
      </c>
      <c r="F10" s="43">
        <v>-691</v>
      </c>
      <c r="G10" s="242">
        <v>-0.70746265600524194</v>
      </c>
      <c r="H10" s="660">
        <v>682</v>
      </c>
      <c r="I10" s="661">
        <v>7.0204333727932475</v>
      </c>
      <c r="J10" s="662">
        <v>1191</v>
      </c>
      <c r="K10" s="661">
        <v>12.260023675948325</v>
      </c>
      <c r="L10" s="700">
        <v>-509</v>
      </c>
      <c r="M10" s="11">
        <v>-5.2395903031550768</v>
      </c>
      <c r="N10" s="663">
        <v>2218</v>
      </c>
      <c r="O10" s="661">
        <v>22.83184929744197</v>
      </c>
      <c r="P10" s="662">
        <v>2400</v>
      </c>
      <c r="Q10" s="661">
        <v>24.705337382263629</v>
      </c>
      <c r="R10" s="660">
        <v>-182</v>
      </c>
      <c r="S10" s="661">
        <v>-1.8734880848216584</v>
      </c>
      <c r="T10" s="43">
        <v>354</v>
      </c>
      <c r="U10" s="701">
        <v>193</v>
      </c>
      <c r="V10" s="702">
        <v>15</v>
      </c>
      <c r="W10" s="679"/>
      <c r="X10" s="665"/>
      <c r="Y10" s="214"/>
      <c r="Z10" s="214"/>
      <c r="AA10" s="214"/>
    </row>
    <row r="11" spans="1:27" s="682" customFormat="1" ht="13.5" customHeight="1" x14ac:dyDescent="0.15">
      <c r="A11" s="774">
        <v>30</v>
      </c>
      <c r="B11" s="775">
        <f>B23</f>
        <v>35964</v>
      </c>
      <c r="C11" s="776">
        <f>SUM(C12:C23)</f>
        <v>259</v>
      </c>
      <c r="D11" s="777">
        <f>C11/B11*100</f>
        <v>0.72016460905349799</v>
      </c>
      <c r="E11" s="778">
        <f>E23</f>
        <v>96117</v>
      </c>
      <c r="F11" s="776">
        <f>SUM(F12:F23)</f>
        <v>-865</v>
      </c>
      <c r="G11" s="779">
        <f>F11/E10*100</f>
        <v>-0.89191808789259863</v>
      </c>
      <c r="H11" s="780">
        <f>SUM(H12:H23)</f>
        <v>576</v>
      </c>
      <c r="I11" s="781">
        <f>H11/E20*1000</f>
        <v>5.9794456555590161</v>
      </c>
      <c r="J11" s="782">
        <f>SUM(J12:J23)</f>
        <v>1288</v>
      </c>
      <c r="K11" s="781">
        <f>J11/E20*1000</f>
        <v>13.370704868680578</v>
      </c>
      <c r="L11" s="780">
        <f>SUM(L12:L23)</f>
        <v>-712</v>
      </c>
      <c r="M11" s="783">
        <f>L11/E20*1000</f>
        <v>-7.3912592131215611</v>
      </c>
      <c r="N11" s="784">
        <f>SUM(N12:N23)</f>
        <v>2325</v>
      </c>
      <c r="O11" s="781">
        <f>N11/E20*1000</f>
        <v>24.135783245094988</v>
      </c>
      <c r="P11" s="785">
        <f>SUM(P12:P23)</f>
        <v>2478</v>
      </c>
      <c r="Q11" s="781">
        <f>P11/E20*1000</f>
        <v>25.724073497352851</v>
      </c>
      <c r="R11" s="780">
        <f>SUM(R12:R23)</f>
        <v>-153</v>
      </c>
      <c r="S11" s="781">
        <f>R11/E20*1000</f>
        <v>-1.5882902522578637</v>
      </c>
      <c r="T11" s="786">
        <v>357</v>
      </c>
      <c r="U11" s="786">
        <v>149</v>
      </c>
      <c r="V11" s="787">
        <v>12</v>
      </c>
      <c r="W11" s="681"/>
      <c r="X11" s="788"/>
      <c r="Y11" s="789"/>
      <c r="Z11" s="789"/>
      <c r="AA11" s="789"/>
    </row>
    <row r="12" spans="1:27" s="666" customFormat="1" ht="13.5" customHeight="1" x14ac:dyDescent="0.15">
      <c r="A12" s="726" t="s">
        <v>718</v>
      </c>
      <c r="B12" s="658">
        <v>35731</v>
      </c>
      <c r="C12" s="667">
        <f>230-204</f>
        <v>26</v>
      </c>
      <c r="D12" s="668"/>
      <c r="E12" s="659">
        <f>E10+F12</f>
        <v>96912</v>
      </c>
      <c r="F12" s="667">
        <f>L12+R12</f>
        <v>-70</v>
      </c>
      <c r="G12" s="669"/>
      <c r="H12" s="670">
        <f>31+28</f>
        <v>59</v>
      </c>
      <c r="I12" s="671"/>
      <c r="J12" s="727">
        <f>68+50</f>
        <v>118</v>
      </c>
      <c r="K12" s="671"/>
      <c r="L12" s="670">
        <f>H12-J12</f>
        <v>-59</v>
      </c>
      <c r="M12" s="673"/>
      <c r="N12" s="674">
        <f>94+65</f>
        <v>159</v>
      </c>
      <c r="O12" s="671"/>
      <c r="P12" s="672">
        <f>81+89</f>
        <v>170</v>
      </c>
      <c r="Q12" s="673"/>
      <c r="R12" s="670">
        <f>N12-P12</f>
        <v>-11</v>
      </c>
      <c r="S12" s="728"/>
      <c r="T12" s="670">
        <v>29</v>
      </c>
      <c r="U12" s="729">
        <v>15</v>
      </c>
      <c r="V12" s="730">
        <v>0</v>
      </c>
      <c r="W12" s="664"/>
      <c r="X12" s="683"/>
      <c r="Y12" s="193"/>
      <c r="Z12" s="193"/>
      <c r="AA12" s="193"/>
    </row>
    <row r="13" spans="1:27" s="666" customFormat="1" ht="13.5" customHeight="1" x14ac:dyDescent="0.15">
      <c r="A13" s="726" t="s">
        <v>437</v>
      </c>
      <c r="B13" s="658">
        <f>B12+C13</f>
        <v>35760</v>
      </c>
      <c r="C13" s="667">
        <f>219-190</f>
        <v>29</v>
      </c>
      <c r="D13" s="668"/>
      <c r="E13" s="659">
        <f>E12+F13</f>
        <v>96835</v>
      </c>
      <c r="F13" s="667">
        <f t="shared" ref="F13:F22" si="0">L13+R13</f>
        <v>-77</v>
      </c>
      <c r="G13" s="669"/>
      <c r="H13" s="670">
        <f>12+15</f>
        <v>27</v>
      </c>
      <c r="I13" s="671"/>
      <c r="J13" s="727">
        <f>59+55</f>
        <v>114</v>
      </c>
      <c r="K13" s="673"/>
      <c r="L13" s="670">
        <f t="shared" ref="L13:L22" si="1">H13-J13</f>
        <v>-87</v>
      </c>
      <c r="M13" s="731"/>
      <c r="N13" s="674">
        <f>79+80</f>
        <v>159</v>
      </c>
      <c r="O13" s="671"/>
      <c r="P13" s="672">
        <f>81+68</f>
        <v>149</v>
      </c>
      <c r="Q13" s="673"/>
      <c r="R13" s="670">
        <f t="shared" ref="R13:R23" si="2">N13-P13</f>
        <v>10</v>
      </c>
      <c r="S13" s="728"/>
      <c r="T13" s="670">
        <v>31</v>
      </c>
      <c r="U13" s="729">
        <v>15</v>
      </c>
      <c r="V13" s="730">
        <v>1</v>
      </c>
      <c r="W13" s="647"/>
      <c r="X13" s="684"/>
    </row>
    <row r="14" spans="1:27" s="666" customFormat="1" ht="13.5" customHeight="1" x14ac:dyDescent="0.15">
      <c r="A14" s="725" t="s">
        <v>438</v>
      </c>
      <c r="B14" s="658">
        <f t="shared" ref="B14:B23" si="3">B13+C14</f>
        <v>35830</v>
      </c>
      <c r="C14" s="667">
        <f>384-314</f>
        <v>70</v>
      </c>
      <c r="D14" s="668"/>
      <c r="E14" s="659">
        <f>E13+F14</f>
        <v>96671</v>
      </c>
      <c r="F14" s="667">
        <f t="shared" si="0"/>
        <v>-164</v>
      </c>
      <c r="G14" s="669"/>
      <c r="H14" s="670">
        <f>18+29</f>
        <v>47</v>
      </c>
      <c r="I14" s="671"/>
      <c r="J14" s="727">
        <f>49+58</f>
        <v>107</v>
      </c>
      <c r="K14" s="673"/>
      <c r="L14" s="670">
        <f t="shared" si="1"/>
        <v>-60</v>
      </c>
      <c r="M14" s="731"/>
      <c r="N14" s="674">
        <f>237+191</f>
        <v>428</v>
      </c>
      <c r="O14" s="671"/>
      <c r="P14" s="672">
        <f>270+262</f>
        <v>532</v>
      </c>
      <c r="Q14" s="673"/>
      <c r="R14" s="670">
        <f t="shared" si="2"/>
        <v>-104</v>
      </c>
      <c r="S14" s="728"/>
      <c r="T14" s="670">
        <v>28</v>
      </c>
      <c r="U14" s="729">
        <v>19</v>
      </c>
      <c r="V14" s="730">
        <v>1</v>
      </c>
      <c r="W14" s="647"/>
      <c r="X14" s="684"/>
    </row>
    <row r="15" spans="1:27" s="666" customFormat="1" ht="13.5" customHeight="1" x14ac:dyDescent="0.15">
      <c r="A15" s="725" t="s">
        <v>439</v>
      </c>
      <c r="B15" s="658">
        <f t="shared" si="3"/>
        <v>35852</v>
      </c>
      <c r="C15" s="667">
        <f>254-232</f>
        <v>22</v>
      </c>
      <c r="D15" s="668"/>
      <c r="E15" s="659">
        <f t="shared" ref="E15:E23" si="4">E14+F15</f>
        <v>96549</v>
      </c>
      <c r="F15" s="667">
        <f t="shared" si="0"/>
        <v>-122</v>
      </c>
      <c r="G15" s="669"/>
      <c r="H15" s="670">
        <f>23+17</f>
        <v>40</v>
      </c>
      <c r="I15" s="671"/>
      <c r="J15" s="727">
        <f>54+52</f>
        <v>106</v>
      </c>
      <c r="K15" s="673"/>
      <c r="L15" s="670">
        <f t="shared" si="1"/>
        <v>-66</v>
      </c>
      <c r="M15" s="731"/>
      <c r="N15" s="674">
        <f>139+96</f>
        <v>235</v>
      </c>
      <c r="O15" s="671"/>
      <c r="P15" s="672">
        <f>161+130</f>
        <v>291</v>
      </c>
      <c r="Q15" s="673"/>
      <c r="R15" s="670">
        <f t="shared" si="2"/>
        <v>-56</v>
      </c>
      <c r="S15" s="728"/>
      <c r="T15" s="670">
        <v>40</v>
      </c>
      <c r="U15" s="729">
        <v>13</v>
      </c>
      <c r="V15" s="730">
        <v>2</v>
      </c>
      <c r="W15" s="647"/>
      <c r="X15" s="684"/>
    </row>
    <row r="16" spans="1:27" s="666" customFormat="1" ht="13.5" customHeight="1" x14ac:dyDescent="0.15">
      <c r="A16" s="725" t="s">
        <v>440</v>
      </c>
      <c r="B16" s="658">
        <f t="shared" si="3"/>
        <v>35850</v>
      </c>
      <c r="C16" s="667">
        <f>223-225</f>
        <v>-2</v>
      </c>
      <c r="D16" s="668"/>
      <c r="E16" s="659">
        <f t="shared" si="4"/>
        <v>96481</v>
      </c>
      <c r="F16" s="667">
        <f t="shared" si="0"/>
        <v>-68</v>
      </c>
      <c r="G16" s="669"/>
      <c r="H16" s="670">
        <f>28+25</f>
        <v>53</v>
      </c>
      <c r="I16" s="671"/>
      <c r="J16" s="727">
        <f>46+49</f>
        <v>95</v>
      </c>
      <c r="K16" s="673"/>
      <c r="L16" s="670">
        <f t="shared" si="1"/>
        <v>-42</v>
      </c>
      <c r="M16" s="731"/>
      <c r="N16" s="674">
        <f>85+71</f>
        <v>156</v>
      </c>
      <c r="O16" s="671"/>
      <c r="P16" s="672">
        <f>92+90</f>
        <v>182</v>
      </c>
      <c r="Q16" s="673"/>
      <c r="R16" s="670">
        <f t="shared" si="2"/>
        <v>-26</v>
      </c>
      <c r="S16" s="728"/>
      <c r="T16" s="670">
        <v>21</v>
      </c>
      <c r="U16" s="729">
        <v>10</v>
      </c>
      <c r="V16" s="730">
        <v>1</v>
      </c>
      <c r="W16" s="647"/>
      <c r="X16" s="684"/>
    </row>
    <row r="17" spans="1:27" s="666" customFormat="1" ht="13.5" customHeight="1" x14ac:dyDescent="0.15">
      <c r="A17" s="725" t="s">
        <v>441</v>
      </c>
      <c r="B17" s="658">
        <f t="shared" si="3"/>
        <v>35854</v>
      </c>
      <c r="C17" s="667">
        <f>181-177</f>
        <v>4</v>
      </c>
      <c r="D17" s="668"/>
      <c r="E17" s="659">
        <f t="shared" si="4"/>
        <v>96409</v>
      </c>
      <c r="F17" s="667">
        <f t="shared" si="0"/>
        <v>-72</v>
      </c>
      <c r="G17" s="669"/>
      <c r="H17" s="670">
        <f>14+20</f>
        <v>34</v>
      </c>
      <c r="I17" s="671"/>
      <c r="J17" s="727">
        <f>55+44</f>
        <v>99</v>
      </c>
      <c r="K17" s="673"/>
      <c r="L17" s="670">
        <f t="shared" si="1"/>
        <v>-65</v>
      </c>
      <c r="M17" s="731"/>
      <c r="N17" s="674">
        <f>76+74</f>
        <v>150</v>
      </c>
      <c r="O17" s="671"/>
      <c r="P17" s="672">
        <f>78+79</f>
        <v>157</v>
      </c>
      <c r="Q17" s="673"/>
      <c r="R17" s="670">
        <f t="shared" si="2"/>
        <v>-7</v>
      </c>
      <c r="S17" s="728"/>
      <c r="T17" s="670">
        <v>23</v>
      </c>
      <c r="U17" s="729">
        <v>4</v>
      </c>
      <c r="V17" s="730">
        <v>2</v>
      </c>
      <c r="W17" s="647"/>
      <c r="X17" s="684"/>
    </row>
    <row r="18" spans="1:27" s="666" customFormat="1" ht="13.5" customHeight="1" x14ac:dyDescent="0.15">
      <c r="A18" s="725" t="s">
        <v>442</v>
      </c>
      <c r="B18" s="658">
        <f t="shared" si="3"/>
        <v>35870</v>
      </c>
      <c r="C18" s="667">
        <f>226-210</f>
        <v>16</v>
      </c>
      <c r="D18" s="668"/>
      <c r="E18" s="659">
        <f t="shared" si="4"/>
        <v>96371</v>
      </c>
      <c r="F18" s="667">
        <f t="shared" si="0"/>
        <v>-38</v>
      </c>
      <c r="G18" s="669"/>
      <c r="H18" s="670">
        <f>28+27</f>
        <v>55</v>
      </c>
      <c r="I18" s="671"/>
      <c r="J18" s="727">
        <f>50+58</f>
        <v>108</v>
      </c>
      <c r="K18" s="673"/>
      <c r="L18" s="670">
        <f t="shared" si="1"/>
        <v>-53</v>
      </c>
      <c r="M18" s="731"/>
      <c r="N18" s="674">
        <f>118+74</f>
        <v>192</v>
      </c>
      <c r="O18" s="671"/>
      <c r="P18" s="672">
        <f>83+94</f>
        <v>177</v>
      </c>
      <c r="Q18" s="673"/>
      <c r="R18" s="670">
        <f t="shared" si="2"/>
        <v>15</v>
      </c>
      <c r="S18" s="728"/>
      <c r="T18" s="670">
        <v>35</v>
      </c>
      <c r="U18" s="729">
        <v>12</v>
      </c>
      <c r="V18" s="730">
        <v>0</v>
      </c>
      <c r="W18" s="647"/>
      <c r="X18" s="684"/>
    </row>
    <row r="19" spans="1:27" s="666" customFormat="1" ht="13.5" customHeight="1" x14ac:dyDescent="0.15">
      <c r="A19" s="725" t="s">
        <v>443</v>
      </c>
      <c r="B19" s="658">
        <f t="shared" si="3"/>
        <v>35905</v>
      </c>
      <c r="C19" s="667">
        <f>222-187</f>
        <v>35</v>
      </c>
      <c r="D19" s="668"/>
      <c r="E19" s="659">
        <f t="shared" si="4"/>
        <v>96337</v>
      </c>
      <c r="F19" s="667">
        <f t="shared" si="0"/>
        <v>-34</v>
      </c>
      <c r="G19" s="669"/>
      <c r="H19" s="670">
        <f>31+19</f>
        <v>50</v>
      </c>
      <c r="I19" s="671"/>
      <c r="J19" s="727">
        <f>53+54</f>
        <v>107</v>
      </c>
      <c r="K19" s="673"/>
      <c r="L19" s="670">
        <f t="shared" si="1"/>
        <v>-57</v>
      </c>
      <c r="M19" s="731"/>
      <c r="N19" s="674">
        <f>93+98</f>
        <v>191</v>
      </c>
      <c r="O19" s="671"/>
      <c r="P19" s="672">
        <f>89+79</f>
        <v>168</v>
      </c>
      <c r="Q19" s="673"/>
      <c r="R19" s="670">
        <f t="shared" si="2"/>
        <v>23</v>
      </c>
      <c r="S19" s="728"/>
      <c r="T19" s="670">
        <v>26</v>
      </c>
      <c r="U19" s="729">
        <v>17</v>
      </c>
      <c r="V19" s="730">
        <v>0</v>
      </c>
      <c r="W19" s="647"/>
      <c r="X19" s="684"/>
    </row>
    <row r="20" spans="1:27" s="666" customFormat="1" ht="13.5" customHeight="1" x14ac:dyDescent="0.15">
      <c r="A20" s="725" t="s">
        <v>444</v>
      </c>
      <c r="B20" s="658">
        <f t="shared" si="3"/>
        <v>35921</v>
      </c>
      <c r="C20" s="667">
        <f>228-212</f>
        <v>16</v>
      </c>
      <c r="D20" s="668"/>
      <c r="E20" s="659">
        <f t="shared" si="4"/>
        <v>96330</v>
      </c>
      <c r="F20" s="667">
        <f t="shared" si="0"/>
        <v>-7</v>
      </c>
      <c r="G20" s="669"/>
      <c r="H20" s="670">
        <f>31+25</f>
        <v>56</v>
      </c>
      <c r="I20" s="671"/>
      <c r="J20" s="727">
        <f>40+46</f>
        <v>86</v>
      </c>
      <c r="K20" s="673"/>
      <c r="L20" s="670">
        <f t="shared" si="1"/>
        <v>-30</v>
      </c>
      <c r="M20" s="731"/>
      <c r="N20" s="674">
        <f>103+87</f>
        <v>190</v>
      </c>
      <c r="O20" s="671"/>
      <c r="P20" s="672">
        <f>80+87</f>
        <v>167</v>
      </c>
      <c r="Q20" s="673"/>
      <c r="R20" s="670">
        <f t="shared" si="2"/>
        <v>23</v>
      </c>
      <c r="S20" s="728"/>
      <c r="T20" s="670">
        <v>29</v>
      </c>
      <c r="U20" s="729">
        <v>10</v>
      </c>
      <c r="V20" s="730">
        <v>2</v>
      </c>
      <c r="W20" s="647"/>
      <c r="X20" s="684"/>
    </row>
    <row r="21" spans="1:27" s="666" customFormat="1" ht="13.5" customHeight="1" x14ac:dyDescent="0.15">
      <c r="A21" s="725" t="s">
        <v>445</v>
      </c>
      <c r="B21" s="658">
        <f t="shared" si="3"/>
        <v>35964</v>
      </c>
      <c r="C21" s="667">
        <f>255-212</f>
        <v>43</v>
      </c>
      <c r="D21" s="668"/>
      <c r="E21" s="659">
        <f t="shared" si="4"/>
        <v>96313</v>
      </c>
      <c r="F21" s="667">
        <f t="shared" si="0"/>
        <v>-17</v>
      </c>
      <c r="G21" s="669"/>
      <c r="H21" s="670">
        <f>37+26</f>
        <v>63</v>
      </c>
      <c r="I21" s="671"/>
      <c r="J21" s="727">
        <f>52+46</f>
        <v>98</v>
      </c>
      <c r="K21" s="673"/>
      <c r="L21" s="670">
        <f t="shared" si="1"/>
        <v>-35</v>
      </c>
      <c r="M21" s="731"/>
      <c r="N21" s="674">
        <f>105+78</f>
        <v>183</v>
      </c>
      <c r="O21" s="671"/>
      <c r="P21" s="672">
        <f>91+74</f>
        <v>165</v>
      </c>
      <c r="Q21" s="673"/>
      <c r="R21" s="670">
        <f t="shared" si="2"/>
        <v>18</v>
      </c>
      <c r="S21" s="728"/>
      <c r="T21" s="670">
        <v>30</v>
      </c>
      <c r="U21" s="729">
        <v>10</v>
      </c>
      <c r="V21" s="730">
        <v>0</v>
      </c>
      <c r="W21" s="647"/>
      <c r="X21" s="684"/>
    </row>
    <row r="22" spans="1:27" s="666" customFormat="1" ht="13.5" customHeight="1" x14ac:dyDescent="0.15">
      <c r="A22" s="725" t="s">
        <v>446</v>
      </c>
      <c r="B22" s="658">
        <f t="shared" si="3"/>
        <v>35974</v>
      </c>
      <c r="C22" s="667">
        <f>217-207</f>
        <v>10</v>
      </c>
      <c r="D22" s="668"/>
      <c r="E22" s="659">
        <f t="shared" si="4"/>
        <v>96224</v>
      </c>
      <c r="F22" s="667">
        <f t="shared" si="0"/>
        <v>-89</v>
      </c>
      <c r="G22" s="669"/>
      <c r="H22" s="670">
        <f>28+21</f>
        <v>49</v>
      </c>
      <c r="I22" s="671"/>
      <c r="J22" s="727">
        <f>69+51</f>
        <v>120</v>
      </c>
      <c r="K22" s="673"/>
      <c r="L22" s="670">
        <f t="shared" si="1"/>
        <v>-71</v>
      </c>
      <c r="M22" s="731"/>
      <c r="N22" s="674">
        <f>83+61</f>
        <v>144</v>
      </c>
      <c r="O22" s="671"/>
      <c r="P22" s="672">
        <f>77+85</f>
        <v>162</v>
      </c>
      <c r="Q22" s="673"/>
      <c r="R22" s="670">
        <f t="shared" si="2"/>
        <v>-18</v>
      </c>
      <c r="S22" s="728"/>
      <c r="T22" s="670">
        <v>32</v>
      </c>
      <c r="U22" s="729">
        <v>9</v>
      </c>
      <c r="V22" s="730">
        <v>2</v>
      </c>
      <c r="W22" s="647"/>
      <c r="X22" s="685"/>
      <c r="Y22" s="678"/>
    </row>
    <row r="23" spans="1:27" s="666" customFormat="1" ht="13.5" customHeight="1" x14ac:dyDescent="0.15">
      <c r="A23" s="732" t="s">
        <v>447</v>
      </c>
      <c r="B23" s="733">
        <f t="shared" si="3"/>
        <v>35964</v>
      </c>
      <c r="C23" s="734">
        <f>209-219</f>
        <v>-10</v>
      </c>
      <c r="D23" s="735"/>
      <c r="E23" s="736">
        <f t="shared" si="4"/>
        <v>96117</v>
      </c>
      <c r="F23" s="734">
        <f>L23+R23</f>
        <v>-107</v>
      </c>
      <c r="G23" s="737"/>
      <c r="H23" s="738">
        <f>26+17</f>
        <v>43</v>
      </c>
      <c r="I23" s="739"/>
      <c r="J23" s="740">
        <f>65+65</f>
        <v>130</v>
      </c>
      <c r="K23" s="739"/>
      <c r="L23" s="738">
        <f>H23-J23</f>
        <v>-87</v>
      </c>
      <c r="M23" s="741"/>
      <c r="N23" s="742">
        <f>78+60</f>
        <v>138</v>
      </c>
      <c r="O23" s="739"/>
      <c r="P23" s="743">
        <f>94+64</f>
        <v>158</v>
      </c>
      <c r="Q23" s="741"/>
      <c r="R23" s="738">
        <f t="shared" si="2"/>
        <v>-20</v>
      </c>
      <c r="S23" s="744"/>
      <c r="T23" s="738">
        <v>33</v>
      </c>
      <c r="U23" s="745">
        <v>15</v>
      </c>
      <c r="V23" s="746">
        <v>1</v>
      </c>
      <c r="W23" s="647"/>
      <c r="X23" s="685"/>
      <c r="Y23" s="678"/>
    </row>
    <row r="24" spans="1:27" s="8" customFormat="1" ht="13.5" customHeight="1" x14ac:dyDescent="0.15">
      <c r="A24" s="8" t="s">
        <v>452</v>
      </c>
      <c r="B24" s="114"/>
      <c r="F24" s="178"/>
      <c r="G24" s="178"/>
      <c r="J24" s="114"/>
      <c r="L24" s="178"/>
      <c r="M24" s="178"/>
      <c r="N24" s="191"/>
      <c r="O24" s="9"/>
      <c r="P24" s="191"/>
      <c r="R24" s="178"/>
      <c r="S24" s="178"/>
      <c r="V24" s="181"/>
      <c r="X24" s="118"/>
    </row>
    <row r="25" spans="1:27" s="8" customFormat="1" ht="13.5" customHeight="1" x14ac:dyDescent="0.15">
      <c r="A25" s="8" t="s">
        <v>663</v>
      </c>
      <c r="B25" s="114"/>
      <c r="F25" s="178"/>
      <c r="G25" s="178"/>
      <c r="J25" s="114"/>
      <c r="L25" s="178"/>
      <c r="M25" s="178"/>
      <c r="N25" s="191"/>
      <c r="O25" s="9"/>
      <c r="P25" s="191"/>
      <c r="R25" s="180"/>
      <c r="S25" s="178"/>
      <c r="V25" s="181"/>
      <c r="X25" s="118"/>
    </row>
    <row r="26" spans="1:27" s="8" customFormat="1" ht="13.5" customHeight="1" x14ac:dyDescent="0.15">
      <c r="A26" s="8" t="s">
        <v>664</v>
      </c>
      <c r="B26" s="114"/>
      <c r="F26" s="178"/>
      <c r="G26" s="178"/>
      <c r="J26" s="114"/>
      <c r="L26" s="178"/>
      <c r="M26" s="178"/>
      <c r="N26" s="191"/>
      <c r="O26" s="9"/>
      <c r="P26" s="191"/>
      <c r="R26" s="178"/>
      <c r="S26" s="178"/>
      <c r="V26" s="181"/>
      <c r="X26" s="118"/>
    </row>
    <row r="27" spans="1:27" s="8" customFormat="1" ht="13.5" customHeight="1" x14ac:dyDescent="0.15">
      <c r="A27" s="8" t="s">
        <v>665</v>
      </c>
      <c r="B27" s="114"/>
      <c r="F27" s="178"/>
      <c r="G27" s="178"/>
      <c r="J27" s="114"/>
      <c r="L27" s="178"/>
      <c r="M27" s="178"/>
      <c r="N27" s="191"/>
      <c r="O27" s="11"/>
      <c r="P27" s="191"/>
      <c r="R27" s="178"/>
      <c r="S27" s="178"/>
      <c r="V27" s="181"/>
      <c r="X27" s="118"/>
    </row>
    <row r="28" spans="1:27" s="8" customFormat="1" ht="13.5" customHeight="1" x14ac:dyDescent="0.15">
      <c r="A28" s="8" t="s">
        <v>666</v>
      </c>
      <c r="B28" s="114"/>
      <c r="F28" s="178"/>
      <c r="G28" s="178"/>
      <c r="J28" s="114"/>
      <c r="L28" s="178"/>
      <c r="M28" s="178"/>
      <c r="N28" s="191"/>
      <c r="O28" s="11"/>
      <c r="P28" s="191"/>
      <c r="R28" s="178"/>
      <c r="S28" s="178"/>
      <c r="V28" s="181"/>
      <c r="X28" s="118"/>
    </row>
    <row r="29" spans="1:27" s="8" customFormat="1" ht="12.75" customHeight="1" x14ac:dyDescent="0.15">
      <c r="B29" s="114"/>
      <c r="F29" s="178"/>
      <c r="G29" s="178"/>
      <c r="J29" s="114"/>
      <c r="L29" s="178"/>
      <c r="M29" s="178"/>
      <c r="N29" s="191"/>
      <c r="O29" s="11"/>
      <c r="P29" s="191"/>
      <c r="R29" s="178"/>
      <c r="S29" s="178"/>
      <c r="V29" s="181"/>
      <c r="X29" s="118"/>
    </row>
    <row r="30" spans="1:27" s="119" customFormat="1" ht="18.75" x14ac:dyDescent="0.15">
      <c r="B30" s="715"/>
      <c r="C30" s="715"/>
      <c r="D30" s="715"/>
      <c r="E30" s="715"/>
      <c r="F30" s="715"/>
      <c r="G30" s="715"/>
      <c r="H30" s="715"/>
      <c r="I30" s="715"/>
      <c r="J30" s="715"/>
      <c r="K30" s="715"/>
      <c r="L30" s="715"/>
      <c r="M30" s="714" t="s">
        <v>610</v>
      </c>
      <c r="N30" s="715" t="s">
        <v>716</v>
      </c>
      <c r="O30" s="715"/>
      <c r="P30" s="715"/>
      <c r="Q30" s="715"/>
      <c r="R30" s="715"/>
      <c r="S30" s="715"/>
      <c r="T30" s="715"/>
      <c r="U30" s="715"/>
      <c r="V30" s="715"/>
      <c r="W30" s="10"/>
      <c r="Y30" s="10"/>
      <c r="Z30" s="10"/>
      <c r="AA30" s="10"/>
    </row>
    <row r="31" spans="1:27" s="119" customFormat="1" x14ac:dyDescent="0.15">
      <c r="A31" s="184" t="s">
        <v>419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 t="s">
        <v>701</v>
      </c>
      <c r="W31" s="10"/>
      <c r="Y31" s="10"/>
      <c r="Z31" s="10"/>
      <c r="AA31" s="10"/>
    </row>
    <row r="32" spans="1:27" s="119" customFormat="1" ht="13.5" customHeight="1" x14ac:dyDescent="0.15">
      <c r="A32" s="989" t="s">
        <v>207</v>
      </c>
      <c r="B32" s="976" t="s">
        <v>448</v>
      </c>
      <c r="C32" s="987"/>
      <c r="D32" s="987"/>
      <c r="E32" s="987"/>
      <c r="F32" s="987"/>
      <c r="G32" s="987"/>
      <c r="H32" s="987"/>
      <c r="I32" s="987"/>
      <c r="J32" s="987"/>
      <c r="K32" s="976" t="s">
        <v>208</v>
      </c>
      <c r="L32" s="987"/>
      <c r="M32" s="987"/>
      <c r="N32" s="987"/>
      <c r="O32" s="987"/>
      <c r="P32" s="987"/>
      <c r="Q32" s="987"/>
      <c r="R32" s="987"/>
      <c r="S32" s="964"/>
      <c r="T32" s="1091" t="s">
        <v>454</v>
      </c>
      <c r="U32" s="988"/>
      <c r="V32" s="988"/>
      <c r="W32" s="10"/>
      <c r="Y32" s="10"/>
      <c r="Z32" s="10"/>
      <c r="AA32" s="10"/>
    </row>
    <row r="33" spans="1:27" s="119" customFormat="1" ht="13.5" customHeight="1" x14ac:dyDescent="0.15">
      <c r="A33" s="1090"/>
      <c r="B33" s="976" t="s">
        <v>209</v>
      </c>
      <c r="C33" s="987"/>
      <c r="D33" s="964"/>
      <c r="E33" s="976" t="s">
        <v>210</v>
      </c>
      <c r="F33" s="987"/>
      <c r="G33" s="964"/>
      <c r="H33" s="976" t="s">
        <v>211</v>
      </c>
      <c r="I33" s="987"/>
      <c r="J33" s="987"/>
      <c r="K33" s="976" t="s">
        <v>212</v>
      </c>
      <c r="L33" s="987"/>
      <c r="M33" s="987"/>
      <c r="N33" s="987" t="s">
        <v>213</v>
      </c>
      <c r="O33" s="987"/>
      <c r="P33" s="964"/>
      <c r="Q33" s="976" t="s">
        <v>214</v>
      </c>
      <c r="R33" s="987"/>
      <c r="S33" s="964"/>
      <c r="T33" s="1092"/>
      <c r="U33" s="990"/>
      <c r="V33" s="990"/>
      <c r="W33" s="10"/>
      <c r="Y33" s="10"/>
      <c r="Z33" s="10"/>
      <c r="AA33" s="10"/>
    </row>
    <row r="34" spans="1:27" s="119" customFormat="1" ht="13.5" customHeight="1" x14ac:dyDescent="0.15">
      <c r="A34" s="991"/>
      <c r="B34" s="186" t="s">
        <v>450</v>
      </c>
      <c r="C34" s="186" t="s">
        <v>183</v>
      </c>
      <c r="D34" s="186" t="s">
        <v>184</v>
      </c>
      <c r="E34" s="186" t="s">
        <v>450</v>
      </c>
      <c r="F34" s="186" t="s">
        <v>183</v>
      </c>
      <c r="G34" s="186" t="s">
        <v>184</v>
      </c>
      <c r="H34" s="186" t="s">
        <v>450</v>
      </c>
      <c r="I34" s="186" t="s">
        <v>183</v>
      </c>
      <c r="J34" s="183" t="s">
        <v>184</v>
      </c>
      <c r="K34" s="186" t="s">
        <v>450</v>
      </c>
      <c r="L34" s="186" t="s">
        <v>183</v>
      </c>
      <c r="M34" s="183" t="s">
        <v>184</v>
      </c>
      <c r="N34" s="185" t="s">
        <v>450</v>
      </c>
      <c r="O34" s="186" t="s">
        <v>183</v>
      </c>
      <c r="P34" s="186" t="s">
        <v>184</v>
      </c>
      <c r="Q34" s="186" t="s">
        <v>450</v>
      </c>
      <c r="R34" s="186" t="s">
        <v>183</v>
      </c>
      <c r="S34" s="186" t="s">
        <v>184</v>
      </c>
      <c r="T34" s="186" t="s">
        <v>450</v>
      </c>
      <c r="U34" s="186" t="s">
        <v>183</v>
      </c>
      <c r="V34" s="183" t="s">
        <v>184</v>
      </c>
      <c r="W34" s="586"/>
      <c r="Y34" s="10"/>
      <c r="Z34" s="10"/>
      <c r="AA34" s="10"/>
    </row>
    <row r="35" spans="1:27" s="119" customFormat="1" ht="13.5" customHeight="1" x14ac:dyDescent="0.15">
      <c r="A35" s="562" t="s">
        <v>730</v>
      </c>
      <c r="B35" s="747">
        <v>745</v>
      </c>
      <c r="C35" s="747">
        <v>381</v>
      </c>
      <c r="D35" s="747">
        <v>364</v>
      </c>
      <c r="E35" s="747">
        <v>1214</v>
      </c>
      <c r="F35" s="747">
        <v>672</v>
      </c>
      <c r="G35" s="747">
        <v>542</v>
      </c>
      <c r="H35" s="748">
        <v>-469</v>
      </c>
      <c r="I35" s="749">
        <v>-291</v>
      </c>
      <c r="J35" s="750">
        <v>-178</v>
      </c>
      <c r="K35" s="747">
        <v>2069</v>
      </c>
      <c r="L35" s="747">
        <v>1121</v>
      </c>
      <c r="M35" s="751">
        <v>948</v>
      </c>
      <c r="N35" s="752">
        <v>2463</v>
      </c>
      <c r="O35" s="747">
        <v>1278</v>
      </c>
      <c r="P35" s="747">
        <v>1185</v>
      </c>
      <c r="Q35" s="748">
        <f t="shared" ref="Q35:S37" si="5">SUM(K35-N35)</f>
        <v>-394</v>
      </c>
      <c r="R35" s="748">
        <f t="shared" si="5"/>
        <v>-157</v>
      </c>
      <c r="S35" s="748">
        <f t="shared" si="5"/>
        <v>-237</v>
      </c>
      <c r="T35" s="748">
        <v>-863</v>
      </c>
      <c r="U35" s="748">
        <v>-448</v>
      </c>
      <c r="V35" s="753">
        <v>-415</v>
      </c>
      <c r="W35" s="586"/>
      <c r="Y35" s="10"/>
      <c r="Z35" s="10"/>
      <c r="AA35" s="10"/>
    </row>
    <row r="36" spans="1:27" s="119" customFormat="1" ht="13.5" customHeight="1" x14ac:dyDescent="0.15">
      <c r="A36" s="562">
        <v>27</v>
      </c>
      <c r="B36" s="747">
        <v>701</v>
      </c>
      <c r="C36" s="747">
        <v>366</v>
      </c>
      <c r="D36" s="747">
        <v>335</v>
      </c>
      <c r="E36" s="747">
        <v>1139</v>
      </c>
      <c r="F36" s="747">
        <v>600</v>
      </c>
      <c r="G36" s="747">
        <v>539</v>
      </c>
      <c r="H36" s="748">
        <f t="shared" ref="H36:J37" si="6">B36-E36</f>
        <v>-438</v>
      </c>
      <c r="I36" s="748">
        <f t="shared" si="6"/>
        <v>-234</v>
      </c>
      <c r="J36" s="748">
        <f t="shared" si="6"/>
        <v>-204</v>
      </c>
      <c r="K36" s="747">
        <v>2224</v>
      </c>
      <c r="L36" s="747">
        <v>1201</v>
      </c>
      <c r="M36" s="754">
        <v>1023</v>
      </c>
      <c r="N36" s="752">
        <v>2531</v>
      </c>
      <c r="O36" s="747">
        <v>1350</v>
      </c>
      <c r="P36" s="747">
        <v>1181</v>
      </c>
      <c r="Q36" s="748">
        <f t="shared" si="5"/>
        <v>-307</v>
      </c>
      <c r="R36" s="748">
        <f t="shared" si="5"/>
        <v>-149</v>
      </c>
      <c r="S36" s="748">
        <f t="shared" si="5"/>
        <v>-158</v>
      </c>
      <c r="T36" s="748">
        <f t="shared" ref="T36:V37" si="7">H36+Q36</f>
        <v>-745</v>
      </c>
      <c r="U36" s="748">
        <f t="shared" si="7"/>
        <v>-383</v>
      </c>
      <c r="V36" s="753">
        <f t="shared" si="7"/>
        <v>-362</v>
      </c>
      <c r="W36" s="586"/>
      <c r="Y36" s="10"/>
      <c r="Z36" s="10"/>
      <c r="AA36" s="10"/>
    </row>
    <row r="37" spans="1:27" s="119" customFormat="1" ht="13.5" customHeight="1" x14ac:dyDescent="0.15">
      <c r="A37" s="562">
        <v>28</v>
      </c>
      <c r="B37" s="747">
        <v>649</v>
      </c>
      <c r="C37" s="747">
        <v>376</v>
      </c>
      <c r="D37" s="747">
        <v>273</v>
      </c>
      <c r="E37" s="747">
        <v>1169</v>
      </c>
      <c r="F37" s="747">
        <v>592</v>
      </c>
      <c r="G37" s="747">
        <v>577</v>
      </c>
      <c r="H37" s="748">
        <f t="shared" si="6"/>
        <v>-520</v>
      </c>
      <c r="I37" s="748">
        <f t="shared" si="6"/>
        <v>-216</v>
      </c>
      <c r="J37" s="748">
        <f t="shared" si="6"/>
        <v>-304</v>
      </c>
      <c r="K37" s="747">
        <v>2363</v>
      </c>
      <c r="L37" s="747">
        <v>1253</v>
      </c>
      <c r="M37" s="754">
        <v>1110</v>
      </c>
      <c r="N37" s="752">
        <v>2421</v>
      </c>
      <c r="O37" s="747">
        <v>1286</v>
      </c>
      <c r="P37" s="747">
        <v>1135</v>
      </c>
      <c r="Q37" s="748">
        <f t="shared" si="5"/>
        <v>-58</v>
      </c>
      <c r="R37" s="748">
        <f t="shared" si="5"/>
        <v>-33</v>
      </c>
      <c r="S37" s="748">
        <f t="shared" si="5"/>
        <v>-25</v>
      </c>
      <c r="T37" s="748">
        <f t="shared" si="7"/>
        <v>-578</v>
      </c>
      <c r="U37" s="748">
        <f t="shared" si="7"/>
        <v>-249</v>
      </c>
      <c r="V37" s="753">
        <f t="shared" si="7"/>
        <v>-329</v>
      </c>
      <c r="W37" s="586"/>
      <c r="Y37" s="10"/>
      <c r="Z37" s="10"/>
      <c r="AA37" s="10"/>
    </row>
    <row r="38" spans="1:27" s="119" customFormat="1" ht="13.5" customHeight="1" x14ac:dyDescent="0.15">
      <c r="A38" s="562">
        <v>29</v>
      </c>
      <c r="B38" s="703">
        <v>682</v>
      </c>
      <c r="C38" s="703">
        <v>325</v>
      </c>
      <c r="D38" s="703">
        <v>357</v>
      </c>
      <c r="E38" s="703">
        <v>1191</v>
      </c>
      <c r="F38" s="703">
        <v>591</v>
      </c>
      <c r="G38" s="703">
        <v>600</v>
      </c>
      <c r="H38" s="703">
        <v>-509</v>
      </c>
      <c r="I38" s="703">
        <v>-266</v>
      </c>
      <c r="J38" s="703">
        <v>-243</v>
      </c>
      <c r="K38" s="703">
        <v>2218</v>
      </c>
      <c r="L38" s="703">
        <v>1149</v>
      </c>
      <c r="M38" s="119">
        <v>1069</v>
      </c>
      <c r="N38" s="704">
        <v>2400</v>
      </c>
      <c r="O38" s="703">
        <v>1225</v>
      </c>
      <c r="P38" s="703">
        <v>1175</v>
      </c>
      <c r="Q38" s="703">
        <v>-182</v>
      </c>
      <c r="R38" s="703">
        <v>-76</v>
      </c>
      <c r="S38" s="703">
        <v>-106</v>
      </c>
      <c r="T38" s="703">
        <v>-691</v>
      </c>
      <c r="U38" s="703">
        <v>-342</v>
      </c>
      <c r="V38" s="119">
        <v>-349</v>
      </c>
      <c r="W38" s="586"/>
      <c r="Y38" s="10"/>
      <c r="Z38" s="10"/>
      <c r="AA38" s="10"/>
    </row>
    <row r="39" spans="1:27" s="797" customFormat="1" ht="13.5" customHeight="1" x14ac:dyDescent="0.15">
      <c r="A39" s="790">
        <v>30</v>
      </c>
      <c r="B39" s="791">
        <f>C39+D39</f>
        <v>576</v>
      </c>
      <c r="C39" s="791">
        <f>SUM(C40:C54)</f>
        <v>307</v>
      </c>
      <c r="D39" s="791">
        <f>SUM(D40:D54)</f>
        <v>269</v>
      </c>
      <c r="E39" s="791">
        <f>F39+G39</f>
        <v>1288</v>
      </c>
      <c r="F39" s="791">
        <f>SUM(F40:F54)</f>
        <v>660</v>
      </c>
      <c r="G39" s="791">
        <f>SUM(G40:G54)</f>
        <v>628</v>
      </c>
      <c r="H39" s="792">
        <f>I39+J39</f>
        <v>-712</v>
      </c>
      <c r="I39" s="792">
        <f>SUM(I40:I54)</f>
        <v>-353</v>
      </c>
      <c r="J39" s="792">
        <f>SUM(J40:J54)</f>
        <v>-359</v>
      </c>
      <c r="K39" s="791">
        <f>L39+M39</f>
        <v>2325</v>
      </c>
      <c r="L39" s="791">
        <f>SUM(L40:L54)</f>
        <v>1291</v>
      </c>
      <c r="M39" s="793">
        <f>SUM(M40:M54)</f>
        <v>1034</v>
      </c>
      <c r="N39" s="794">
        <f>O39+P39</f>
        <v>2478</v>
      </c>
      <c r="O39" s="791">
        <f>SUM(O40:O54)</f>
        <v>1277</v>
      </c>
      <c r="P39" s="791">
        <f>SUM(P40:P54)</f>
        <v>1201</v>
      </c>
      <c r="Q39" s="792">
        <f>R39+S39</f>
        <v>-153</v>
      </c>
      <c r="R39" s="792">
        <f>SUM(R40:R54)</f>
        <v>14</v>
      </c>
      <c r="S39" s="792">
        <f>SUM(S40:S54)</f>
        <v>-167</v>
      </c>
      <c r="T39" s="792">
        <f>U39+V39</f>
        <v>-865</v>
      </c>
      <c r="U39" s="792">
        <f>SUM(U40:U54)</f>
        <v>-339</v>
      </c>
      <c r="V39" s="795">
        <f>SUM(V40:V54)</f>
        <v>-526</v>
      </c>
      <c r="W39" s="796"/>
      <c r="Y39" s="680"/>
      <c r="Z39" s="680"/>
      <c r="AA39" s="680"/>
    </row>
    <row r="40" spans="1:27" s="119" customFormat="1" ht="13.5" customHeight="1" x14ac:dyDescent="0.15">
      <c r="A40" s="589" t="s">
        <v>652</v>
      </c>
      <c r="B40" s="747">
        <f>SUM(C40:D40)</f>
        <v>159</v>
      </c>
      <c r="C40" s="755">
        <v>78</v>
      </c>
      <c r="D40" s="755">
        <v>81</v>
      </c>
      <c r="E40" s="747">
        <f>SUM(F40:G40)</f>
        <v>353</v>
      </c>
      <c r="F40" s="755">
        <v>185</v>
      </c>
      <c r="G40" s="755">
        <v>168</v>
      </c>
      <c r="H40" s="748">
        <f t="shared" ref="H40:J54" si="8">B40-E40</f>
        <v>-194</v>
      </c>
      <c r="I40" s="748">
        <f t="shared" si="8"/>
        <v>-107</v>
      </c>
      <c r="J40" s="748">
        <f t="shared" si="8"/>
        <v>-87</v>
      </c>
      <c r="K40" s="747">
        <f>SUM(L40:M40)</f>
        <v>546</v>
      </c>
      <c r="L40" s="755">
        <v>313</v>
      </c>
      <c r="M40" s="756">
        <v>233</v>
      </c>
      <c r="N40" s="752">
        <f>SUM(O40:P40)</f>
        <v>532</v>
      </c>
      <c r="O40" s="755">
        <f>272+1</f>
        <v>273</v>
      </c>
      <c r="P40" s="755">
        <f>258+2-1</f>
        <v>259</v>
      </c>
      <c r="Q40" s="748">
        <f t="shared" ref="Q40:S54" si="9">SUM(K40-N40)</f>
        <v>14</v>
      </c>
      <c r="R40" s="748">
        <f t="shared" si="9"/>
        <v>40</v>
      </c>
      <c r="S40" s="748">
        <f t="shared" si="9"/>
        <v>-26</v>
      </c>
      <c r="T40" s="748">
        <f t="shared" ref="T40:V54" si="10">H40+Q40</f>
        <v>-180</v>
      </c>
      <c r="U40" s="748">
        <f t="shared" si="10"/>
        <v>-67</v>
      </c>
      <c r="V40" s="753">
        <f t="shared" si="10"/>
        <v>-113</v>
      </c>
      <c r="W40" s="586"/>
      <c r="Y40" s="10"/>
      <c r="Z40" s="10"/>
      <c r="AA40" s="10"/>
    </row>
    <row r="41" spans="1:27" s="119" customFormat="1" ht="13.5" customHeight="1" x14ac:dyDescent="0.15">
      <c r="A41" s="589" t="s">
        <v>215</v>
      </c>
      <c r="B41" s="747">
        <f t="shared" ref="B41:B54" si="11">SUM(C41:D41)</f>
        <v>77</v>
      </c>
      <c r="C41" s="755">
        <v>38</v>
      </c>
      <c r="D41" s="755">
        <v>39</v>
      </c>
      <c r="E41" s="747">
        <f t="shared" ref="E41:E54" si="12">SUM(F41:G41)</f>
        <v>185</v>
      </c>
      <c r="F41" s="755">
        <v>87</v>
      </c>
      <c r="G41" s="755">
        <v>98</v>
      </c>
      <c r="H41" s="748">
        <f t="shared" si="8"/>
        <v>-108</v>
      </c>
      <c r="I41" s="748">
        <f t="shared" si="8"/>
        <v>-49</v>
      </c>
      <c r="J41" s="748">
        <f t="shared" si="8"/>
        <v>-59</v>
      </c>
      <c r="K41" s="747">
        <f t="shared" ref="K41:K54" si="13">SUM(L41:M41)</f>
        <v>347</v>
      </c>
      <c r="L41" s="755">
        <v>186</v>
      </c>
      <c r="M41" s="756">
        <v>161</v>
      </c>
      <c r="N41" s="752">
        <f t="shared" ref="N41:N54" si="14">SUM(O41:P41)</f>
        <v>336</v>
      </c>
      <c r="O41" s="755">
        <f>150+9-1</f>
        <v>158</v>
      </c>
      <c r="P41" s="755">
        <f>171+7</f>
        <v>178</v>
      </c>
      <c r="Q41" s="748">
        <f t="shared" si="9"/>
        <v>11</v>
      </c>
      <c r="R41" s="748">
        <f t="shared" si="9"/>
        <v>28</v>
      </c>
      <c r="S41" s="748">
        <f t="shared" si="9"/>
        <v>-17</v>
      </c>
      <c r="T41" s="748">
        <f t="shared" si="10"/>
        <v>-97</v>
      </c>
      <c r="U41" s="748">
        <f t="shared" si="10"/>
        <v>-21</v>
      </c>
      <c r="V41" s="753">
        <f t="shared" si="10"/>
        <v>-76</v>
      </c>
      <c r="W41" s="586"/>
      <c r="Y41" s="10"/>
      <c r="Z41" s="10"/>
      <c r="AA41" s="10"/>
    </row>
    <row r="42" spans="1:27" s="119" customFormat="1" ht="13.5" customHeight="1" x14ac:dyDescent="0.15">
      <c r="A42" s="589" t="s">
        <v>216</v>
      </c>
      <c r="B42" s="747">
        <f t="shared" si="11"/>
        <v>7</v>
      </c>
      <c r="C42" s="755">
        <v>3</v>
      </c>
      <c r="D42" s="755">
        <v>4</v>
      </c>
      <c r="E42" s="747">
        <f t="shared" si="12"/>
        <v>47</v>
      </c>
      <c r="F42" s="755">
        <v>22</v>
      </c>
      <c r="G42" s="755">
        <v>25</v>
      </c>
      <c r="H42" s="748">
        <f t="shared" si="8"/>
        <v>-40</v>
      </c>
      <c r="I42" s="748">
        <f t="shared" si="8"/>
        <v>-19</v>
      </c>
      <c r="J42" s="748">
        <f t="shared" si="8"/>
        <v>-21</v>
      </c>
      <c r="K42" s="747">
        <f t="shared" si="13"/>
        <v>67</v>
      </c>
      <c r="L42" s="755">
        <v>38</v>
      </c>
      <c r="M42" s="756">
        <f>20+9</f>
        <v>29</v>
      </c>
      <c r="N42" s="752">
        <f t="shared" si="14"/>
        <v>84</v>
      </c>
      <c r="O42" s="755">
        <f>23+20-1</f>
        <v>42</v>
      </c>
      <c r="P42" s="755">
        <f>20+23-1</f>
        <v>42</v>
      </c>
      <c r="Q42" s="748">
        <f t="shared" si="9"/>
        <v>-17</v>
      </c>
      <c r="R42" s="748">
        <f t="shared" si="9"/>
        <v>-4</v>
      </c>
      <c r="S42" s="748">
        <f t="shared" si="9"/>
        <v>-13</v>
      </c>
      <c r="T42" s="748">
        <f t="shared" si="10"/>
        <v>-57</v>
      </c>
      <c r="U42" s="748">
        <f t="shared" si="10"/>
        <v>-23</v>
      </c>
      <c r="V42" s="753">
        <f t="shared" si="10"/>
        <v>-34</v>
      </c>
      <c r="W42" s="586"/>
      <c r="Y42" s="10"/>
      <c r="Z42" s="10"/>
      <c r="AA42" s="10"/>
    </row>
    <row r="43" spans="1:27" s="119" customFormat="1" ht="13.5" customHeight="1" x14ac:dyDescent="0.15">
      <c r="A43" s="589" t="s">
        <v>217</v>
      </c>
      <c r="B43" s="747">
        <f t="shared" si="11"/>
        <v>63</v>
      </c>
      <c r="C43" s="755">
        <v>33</v>
      </c>
      <c r="D43" s="755">
        <v>30</v>
      </c>
      <c r="E43" s="747">
        <f t="shared" si="12"/>
        <v>131</v>
      </c>
      <c r="F43" s="755">
        <v>73</v>
      </c>
      <c r="G43" s="755">
        <v>58</v>
      </c>
      <c r="H43" s="748">
        <f t="shared" si="8"/>
        <v>-68</v>
      </c>
      <c r="I43" s="748">
        <f t="shared" si="8"/>
        <v>-40</v>
      </c>
      <c r="J43" s="748">
        <f t="shared" si="8"/>
        <v>-28</v>
      </c>
      <c r="K43" s="747">
        <f t="shared" si="13"/>
        <v>181</v>
      </c>
      <c r="L43" s="755">
        <f>11+90</f>
        <v>101</v>
      </c>
      <c r="M43" s="756">
        <f>5+75</f>
        <v>80</v>
      </c>
      <c r="N43" s="752">
        <f t="shared" si="14"/>
        <v>243</v>
      </c>
      <c r="O43" s="755">
        <f>5+113+4-4</f>
        <v>118</v>
      </c>
      <c r="P43" s="755">
        <f>7+117+3-2</f>
        <v>125</v>
      </c>
      <c r="Q43" s="748">
        <f t="shared" si="9"/>
        <v>-62</v>
      </c>
      <c r="R43" s="748">
        <f t="shared" si="9"/>
        <v>-17</v>
      </c>
      <c r="S43" s="748">
        <f t="shared" si="9"/>
        <v>-45</v>
      </c>
      <c r="T43" s="748">
        <f t="shared" si="10"/>
        <v>-130</v>
      </c>
      <c r="U43" s="748">
        <f t="shared" si="10"/>
        <v>-57</v>
      </c>
      <c r="V43" s="753">
        <f t="shared" si="10"/>
        <v>-73</v>
      </c>
      <c r="W43" s="586"/>
      <c r="Y43" s="10"/>
      <c r="Z43" s="10"/>
      <c r="AA43" s="10"/>
    </row>
    <row r="44" spans="1:27" s="119" customFormat="1" ht="13.5" customHeight="1" x14ac:dyDescent="0.15">
      <c r="A44" s="589" t="s">
        <v>218</v>
      </c>
      <c r="B44" s="747">
        <f t="shared" si="11"/>
        <v>3</v>
      </c>
      <c r="C44" s="755">
        <v>1</v>
      </c>
      <c r="D44" s="755">
        <v>2</v>
      </c>
      <c r="E44" s="747">
        <f t="shared" si="12"/>
        <v>24</v>
      </c>
      <c r="F44" s="755">
        <v>9</v>
      </c>
      <c r="G44" s="755">
        <v>15</v>
      </c>
      <c r="H44" s="748">
        <f t="shared" si="8"/>
        <v>-21</v>
      </c>
      <c r="I44" s="748">
        <f t="shared" si="8"/>
        <v>-8</v>
      </c>
      <c r="J44" s="748">
        <f t="shared" si="8"/>
        <v>-13</v>
      </c>
      <c r="K44" s="747">
        <f t="shared" si="13"/>
        <v>32</v>
      </c>
      <c r="L44" s="755">
        <v>16</v>
      </c>
      <c r="M44" s="756">
        <v>16</v>
      </c>
      <c r="N44" s="752">
        <f t="shared" si="14"/>
        <v>31</v>
      </c>
      <c r="O44" s="755">
        <v>13</v>
      </c>
      <c r="P44" s="755">
        <v>18</v>
      </c>
      <c r="Q44" s="748">
        <f t="shared" si="9"/>
        <v>1</v>
      </c>
      <c r="R44" s="748">
        <f t="shared" si="9"/>
        <v>3</v>
      </c>
      <c r="S44" s="748">
        <f t="shared" si="9"/>
        <v>-2</v>
      </c>
      <c r="T44" s="748">
        <f t="shared" si="10"/>
        <v>-20</v>
      </c>
      <c r="U44" s="748">
        <f t="shared" si="10"/>
        <v>-5</v>
      </c>
      <c r="V44" s="753">
        <f t="shared" si="10"/>
        <v>-15</v>
      </c>
      <c r="W44" s="586"/>
      <c r="Y44" s="10"/>
      <c r="Z44" s="10"/>
      <c r="AA44" s="10"/>
    </row>
    <row r="45" spans="1:27" ht="13.5" customHeight="1" x14ac:dyDescent="0.15">
      <c r="A45" s="589" t="s">
        <v>219</v>
      </c>
      <c r="B45" s="747">
        <f t="shared" si="11"/>
        <v>4</v>
      </c>
      <c r="C45" s="755">
        <v>3</v>
      </c>
      <c r="D45" s="755">
        <v>1</v>
      </c>
      <c r="E45" s="747">
        <f t="shared" si="12"/>
        <v>27</v>
      </c>
      <c r="F45" s="755">
        <v>16</v>
      </c>
      <c r="G45" s="755">
        <v>11</v>
      </c>
      <c r="H45" s="748">
        <f t="shared" si="8"/>
        <v>-23</v>
      </c>
      <c r="I45" s="748">
        <f t="shared" si="8"/>
        <v>-13</v>
      </c>
      <c r="J45" s="748">
        <f t="shared" si="8"/>
        <v>-10</v>
      </c>
      <c r="K45" s="747">
        <f t="shared" si="13"/>
        <v>11</v>
      </c>
      <c r="L45" s="755">
        <v>5</v>
      </c>
      <c r="M45" s="756">
        <v>6</v>
      </c>
      <c r="N45" s="752">
        <f t="shared" si="14"/>
        <v>15</v>
      </c>
      <c r="O45" s="755">
        <v>6</v>
      </c>
      <c r="P45" s="755">
        <v>9</v>
      </c>
      <c r="Q45" s="748">
        <f t="shared" si="9"/>
        <v>-4</v>
      </c>
      <c r="R45" s="748">
        <f t="shared" si="9"/>
        <v>-1</v>
      </c>
      <c r="S45" s="748">
        <f t="shared" si="9"/>
        <v>-3</v>
      </c>
      <c r="T45" s="748">
        <f t="shared" si="10"/>
        <v>-27</v>
      </c>
      <c r="U45" s="748">
        <f t="shared" si="10"/>
        <v>-14</v>
      </c>
      <c r="V45" s="753">
        <f t="shared" si="10"/>
        <v>-13</v>
      </c>
      <c r="W45" s="586"/>
    </row>
    <row r="46" spans="1:27" ht="13.5" customHeight="1" x14ac:dyDescent="0.15">
      <c r="A46" s="589" t="s">
        <v>220</v>
      </c>
      <c r="B46" s="747">
        <f t="shared" si="11"/>
        <v>6</v>
      </c>
      <c r="C46" s="755">
        <v>5</v>
      </c>
      <c r="D46" s="755">
        <v>1</v>
      </c>
      <c r="E46" s="747">
        <f t="shared" si="12"/>
        <v>34</v>
      </c>
      <c r="F46" s="755">
        <v>21</v>
      </c>
      <c r="G46" s="755">
        <v>13</v>
      </c>
      <c r="H46" s="748">
        <f t="shared" si="8"/>
        <v>-28</v>
      </c>
      <c r="I46" s="748">
        <f t="shared" si="8"/>
        <v>-16</v>
      </c>
      <c r="J46" s="748">
        <f t="shared" si="8"/>
        <v>-12</v>
      </c>
      <c r="K46" s="747">
        <f t="shared" si="13"/>
        <v>15</v>
      </c>
      <c r="L46" s="755">
        <v>8</v>
      </c>
      <c r="M46" s="756">
        <v>7</v>
      </c>
      <c r="N46" s="752">
        <f t="shared" si="14"/>
        <v>20</v>
      </c>
      <c r="O46" s="755">
        <v>12</v>
      </c>
      <c r="P46" s="755">
        <v>8</v>
      </c>
      <c r="Q46" s="748">
        <f t="shared" si="9"/>
        <v>-5</v>
      </c>
      <c r="R46" s="748">
        <f t="shared" si="9"/>
        <v>-4</v>
      </c>
      <c r="S46" s="748">
        <f t="shared" si="9"/>
        <v>-1</v>
      </c>
      <c r="T46" s="748">
        <f t="shared" si="10"/>
        <v>-33</v>
      </c>
      <c r="U46" s="748">
        <f t="shared" si="10"/>
        <v>-20</v>
      </c>
      <c r="V46" s="753">
        <f t="shared" si="10"/>
        <v>-13</v>
      </c>
      <c r="W46" s="586"/>
    </row>
    <row r="47" spans="1:27" ht="13.5" customHeight="1" x14ac:dyDescent="0.15">
      <c r="A47" s="589" t="s">
        <v>221</v>
      </c>
      <c r="B47" s="747">
        <f t="shared" si="11"/>
        <v>59</v>
      </c>
      <c r="C47" s="755">
        <v>38</v>
      </c>
      <c r="D47" s="755">
        <v>21</v>
      </c>
      <c r="E47" s="747">
        <f t="shared" si="12"/>
        <v>121</v>
      </c>
      <c r="F47" s="755">
        <v>65</v>
      </c>
      <c r="G47" s="755">
        <v>56</v>
      </c>
      <c r="H47" s="748">
        <f t="shared" si="8"/>
        <v>-62</v>
      </c>
      <c r="I47" s="748">
        <f t="shared" si="8"/>
        <v>-27</v>
      </c>
      <c r="J47" s="748">
        <f t="shared" si="8"/>
        <v>-35</v>
      </c>
      <c r="K47" s="747">
        <f t="shared" si="13"/>
        <v>366</v>
      </c>
      <c r="L47" s="755">
        <f>33+165+1</f>
        <v>199</v>
      </c>
      <c r="M47" s="756">
        <f>11+156</f>
        <v>167</v>
      </c>
      <c r="N47" s="752">
        <f t="shared" si="14"/>
        <v>369</v>
      </c>
      <c r="O47" s="755">
        <f>23+170+6-1</f>
        <v>198</v>
      </c>
      <c r="P47" s="755">
        <f>9+156+6</f>
        <v>171</v>
      </c>
      <c r="Q47" s="748">
        <f t="shared" si="9"/>
        <v>-3</v>
      </c>
      <c r="R47" s="748">
        <f t="shared" si="9"/>
        <v>1</v>
      </c>
      <c r="S47" s="748">
        <f t="shared" si="9"/>
        <v>-4</v>
      </c>
      <c r="T47" s="748">
        <f t="shared" si="10"/>
        <v>-65</v>
      </c>
      <c r="U47" s="748">
        <f t="shared" si="10"/>
        <v>-26</v>
      </c>
      <c r="V47" s="753">
        <f t="shared" si="10"/>
        <v>-39</v>
      </c>
      <c r="W47" s="586"/>
    </row>
    <row r="48" spans="1:27" ht="13.5" customHeight="1" x14ac:dyDescent="0.15">
      <c r="A48" s="589" t="s">
        <v>656</v>
      </c>
      <c r="B48" s="747">
        <f t="shared" si="11"/>
        <v>145</v>
      </c>
      <c r="C48" s="755">
        <v>78</v>
      </c>
      <c r="D48" s="755">
        <v>67</v>
      </c>
      <c r="E48" s="747">
        <f t="shared" si="12"/>
        <v>124</v>
      </c>
      <c r="F48" s="755">
        <v>58</v>
      </c>
      <c r="G48" s="755">
        <v>66</v>
      </c>
      <c r="H48" s="748">
        <f t="shared" si="8"/>
        <v>21</v>
      </c>
      <c r="I48" s="748">
        <f t="shared" si="8"/>
        <v>20</v>
      </c>
      <c r="J48" s="748">
        <f t="shared" si="8"/>
        <v>1</v>
      </c>
      <c r="K48" s="747">
        <f t="shared" si="13"/>
        <v>522</v>
      </c>
      <c r="L48" s="755">
        <f>38+262</f>
        <v>300</v>
      </c>
      <c r="M48" s="756">
        <f>13+209</f>
        <v>222</v>
      </c>
      <c r="N48" s="752">
        <f t="shared" si="14"/>
        <v>552</v>
      </c>
      <c r="O48" s="755">
        <f>35+269+2-2</f>
        <v>304</v>
      </c>
      <c r="P48" s="755">
        <f>9+241-2</f>
        <v>248</v>
      </c>
      <c r="Q48" s="748">
        <f t="shared" si="9"/>
        <v>-30</v>
      </c>
      <c r="R48" s="748">
        <f t="shared" si="9"/>
        <v>-4</v>
      </c>
      <c r="S48" s="748">
        <f t="shared" si="9"/>
        <v>-26</v>
      </c>
      <c r="T48" s="748">
        <f t="shared" si="10"/>
        <v>-9</v>
      </c>
      <c r="U48" s="748">
        <f t="shared" si="10"/>
        <v>16</v>
      </c>
      <c r="V48" s="753">
        <f t="shared" si="10"/>
        <v>-25</v>
      </c>
      <c r="W48" s="586"/>
    </row>
    <row r="49" spans="1:25" ht="13.5" customHeight="1" x14ac:dyDescent="0.15">
      <c r="A49" s="589" t="s">
        <v>222</v>
      </c>
      <c r="B49" s="747">
        <f t="shared" si="11"/>
        <v>6</v>
      </c>
      <c r="C49" s="755">
        <v>5</v>
      </c>
      <c r="D49" s="755">
        <v>1</v>
      </c>
      <c r="E49" s="747">
        <f t="shared" si="12"/>
        <v>52</v>
      </c>
      <c r="F49" s="755">
        <v>22</v>
      </c>
      <c r="G49" s="755">
        <v>30</v>
      </c>
      <c r="H49" s="748">
        <f t="shared" si="8"/>
        <v>-46</v>
      </c>
      <c r="I49" s="748">
        <f t="shared" si="8"/>
        <v>-17</v>
      </c>
      <c r="J49" s="748">
        <f t="shared" si="8"/>
        <v>-29</v>
      </c>
      <c r="K49" s="747">
        <f t="shared" si="13"/>
        <v>23</v>
      </c>
      <c r="L49" s="755">
        <v>11</v>
      </c>
      <c r="M49" s="756">
        <v>12</v>
      </c>
      <c r="N49" s="752">
        <f t="shared" si="14"/>
        <v>53</v>
      </c>
      <c r="O49" s="755">
        <f>29-2</f>
        <v>27</v>
      </c>
      <c r="P49" s="755">
        <f>27-1</f>
        <v>26</v>
      </c>
      <c r="Q49" s="748">
        <f t="shared" si="9"/>
        <v>-30</v>
      </c>
      <c r="R49" s="748">
        <f t="shared" si="9"/>
        <v>-16</v>
      </c>
      <c r="S49" s="748">
        <f t="shared" si="9"/>
        <v>-14</v>
      </c>
      <c r="T49" s="748">
        <f t="shared" si="10"/>
        <v>-76</v>
      </c>
      <c r="U49" s="748">
        <f t="shared" si="10"/>
        <v>-33</v>
      </c>
      <c r="V49" s="753">
        <f t="shared" si="10"/>
        <v>-43</v>
      </c>
      <c r="W49" s="586"/>
    </row>
    <row r="50" spans="1:25" ht="13.5" customHeight="1" x14ac:dyDescent="0.15">
      <c r="A50" s="589" t="s">
        <v>223</v>
      </c>
      <c r="B50" s="747">
        <f t="shared" si="11"/>
        <v>17</v>
      </c>
      <c r="C50" s="755">
        <v>7</v>
      </c>
      <c r="D50" s="755">
        <v>10</v>
      </c>
      <c r="E50" s="747">
        <f t="shared" si="12"/>
        <v>60</v>
      </c>
      <c r="F50" s="755">
        <v>28</v>
      </c>
      <c r="G50" s="755">
        <v>32</v>
      </c>
      <c r="H50" s="748">
        <f t="shared" si="8"/>
        <v>-43</v>
      </c>
      <c r="I50" s="748">
        <f t="shared" si="8"/>
        <v>-21</v>
      </c>
      <c r="J50" s="748">
        <f t="shared" si="8"/>
        <v>-22</v>
      </c>
      <c r="K50" s="747">
        <f t="shared" si="13"/>
        <v>69</v>
      </c>
      <c r="L50" s="755">
        <v>27</v>
      </c>
      <c r="M50" s="756">
        <v>42</v>
      </c>
      <c r="N50" s="752">
        <f t="shared" si="14"/>
        <v>77</v>
      </c>
      <c r="O50" s="755">
        <v>40</v>
      </c>
      <c r="P50" s="755">
        <f>36+1</f>
        <v>37</v>
      </c>
      <c r="Q50" s="748">
        <f t="shared" si="9"/>
        <v>-8</v>
      </c>
      <c r="R50" s="748">
        <f t="shared" si="9"/>
        <v>-13</v>
      </c>
      <c r="S50" s="748">
        <f t="shared" si="9"/>
        <v>5</v>
      </c>
      <c r="T50" s="748">
        <f t="shared" si="10"/>
        <v>-51</v>
      </c>
      <c r="U50" s="748">
        <f t="shared" si="10"/>
        <v>-34</v>
      </c>
      <c r="V50" s="753">
        <f t="shared" si="10"/>
        <v>-17</v>
      </c>
      <c r="W50" s="586"/>
    </row>
    <row r="51" spans="1:25" ht="13.5" customHeight="1" x14ac:dyDescent="0.15">
      <c r="A51" s="589" t="s">
        <v>379</v>
      </c>
      <c r="B51" s="747">
        <f t="shared" si="11"/>
        <v>10</v>
      </c>
      <c r="C51" s="755">
        <v>5</v>
      </c>
      <c r="D51" s="755">
        <v>5</v>
      </c>
      <c r="E51" s="747">
        <f t="shared" si="12"/>
        <v>43</v>
      </c>
      <c r="F51" s="755">
        <v>24</v>
      </c>
      <c r="G51" s="755">
        <v>19</v>
      </c>
      <c r="H51" s="748">
        <f t="shared" si="8"/>
        <v>-33</v>
      </c>
      <c r="I51" s="748">
        <f t="shared" si="8"/>
        <v>-19</v>
      </c>
      <c r="J51" s="748">
        <f t="shared" si="8"/>
        <v>-14</v>
      </c>
      <c r="K51" s="747">
        <f t="shared" si="13"/>
        <v>55</v>
      </c>
      <c r="L51" s="755">
        <f>26+15</f>
        <v>41</v>
      </c>
      <c r="M51" s="756">
        <f>8+6</f>
        <v>14</v>
      </c>
      <c r="N51" s="752">
        <f t="shared" si="14"/>
        <v>56</v>
      </c>
      <c r="O51" s="755">
        <f>5+23</f>
        <v>28</v>
      </c>
      <c r="P51" s="755">
        <f>2+25+1</f>
        <v>28</v>
      </c>
      <c r="Q51" s="748">
        <f t="shared" si="9"/>
        <v>-1</v>
      </c>
      <c r="R51" s="748">
        <f t="shared" si="9"/>
        <v>13</v>
      </c>
      <c r="S51" s="748">
        <f t="shared" si="9"/>
        <v>-14</v>
      </c>
      <c r="T51" s="748">
        <f t="shared" si="10"/>
        <v>-34</v>
      </c>
      <c r="U51" s="748">
        <f t="shared" si="10"/>
        <v>-6</v>
      </c>
      <c r="V51" s="753">
        <f t="shared" si="10"/>
        <v>-28</v>
      </c>
      <c r="W51" s="586"/>
    </row>
    <row r="52" spans="1:25" ht="13.5" customHeight="1" x14ac:dyDescent="0.15">
      <c r="A52" s="589" t="s">
        <v>380</v>
      </c>
      <c r="B52" s="747">
        <f t="shared" si="11"/>
        <v>7</v>
      </c>
      <c r="C52" s="755">
        <v>4</v>
      </c>
      <c r="D52" s="755">
        <v>3</v>
      </c>
      <c r="E52" s="747">
        <f t="shared" si="12"/>
        <v>22</v>
      </c>
      <c r="F52" s="755">
        <v>17</v>
      </c>
      <c r="G52" s="755">
        <v>5</v>
      </c>
      <c r="H52" s="748">
        <f t="shared" si="8"/>
        <v>-15</v>
      </c>
      <c r="I52" s="748">
        <f t="shared" si="8"/>
        <v>-13</v>
      </c>
      <c r="J52" s="748">
        <f t="shared" si="8"/>
        <v>-2</v>
      </c>
      <c r="K52" s="747">
        <f t="shared" si="13"/>
        <v>8</v>
      </c>
      <c r="L52" s="755">
        <v>5</v>
      </c>
      <c r="M52" s="756">
        <v>3</v>
      </c>
      <c r="N52" s="752">
        <f t="shared" si="14"/>
        <v>15</v>
      </c>
      <c r="O52" s="755">
        <v>5</v>
      </c>
      <c r="P52" s="755">
        <v>10</v>
      </c>
      <c r="Q52" s="748">
        <f t="shared" si="9"/>
        <v>-7</v>
      </c>
      <c r="R52" s="748">
        <f t="shared" si="9"/>
        <v>0</v>
      </c>
      <c r="S52" s="748">
        <f t="shared" si="9"/>
        <v>-7</v>
      </c>
      <c r="T52" s="748">
        <f t="shared" si="10"/>
        <v>-22</v>
      </c>
      <c r="U52" s="748">
        <f t="shared" si="10"/>
        <v>-13</v>
      </c>
      <c r="V52" s="753">
        <f t="shared" si="10"/>
        <v>-9</v>
      </c>
      <c r="W52" s="586"/>
    </row>
    <row r="53" spans="1:25" ht="13.5" customHeight="1" x14ac:dyDescent="0.15">
      <c r="A53" s="589" t="s">
        <v>381</v>
      </c>
      <c r="B53" s="747">
        <f t="shared" si="11"/>
        <v>4</v>
      </c>
      <c r="C53" s="755">
        <v>3</v>
      </c>
      <c r="D53" s="755">
        <v>1</v>
      </c>
      <c r="E53" s="747">
        <f t="shared" si="12"/>
        <v>19</v>
      </c>
      <c r="F53" s="755">
        <v>10</v>
      </c>
      <c r="G53" s="755">
        <v>9</v>
      </c>
      <c r="H53" s="748">
        <f t="shared" si="8"/>
        <v>-15</v>
      </c>
      <c r="I53" s="748">
        <f t="shared" si="8"/>
        <v>-7</v>
      </c>
      <c r="J53" s="748">
        <f t="shared" si="8"/>
        <v>-8</v>
      </c>
      <c r="K53" s="747">
        <f t="shared" si="13"/>
        <v>16</v>
      </c>
      <c r="L53" s="755">
        <v>9</v>
      </c>
      <c r="M53" s="756">
        <v>7</v>
      </c>
      <c r="N53" s="752">
        <f t="shared" si="14"/>
        <v>20</v>
      </c>
      <c r="O53" s="755">
        <f>11+3</f>
        <v>14</v>
      </c>
      <c r="P53" s="755">
        <v>6</v>
      </c>
      <c r="Q53" s="748">
        <f t="shared" si="9"/>
        <v>-4</v>
      </c>
      <c r="R53" s="748">
        <f t="shared" si="9"/>
        <v>-5</v>
      </c>
      <c r="S53" s="748">
        <f t="shared" si="9"/>
        <v>1</v>
      </c>
      <c r="T53" s="748">
        <f t="shared" si="10"/>
        <v>-19</v>
      </c>
      <c r="U53" s="748">
        <f t="shared" si="10"/>
        <v>-12</v>
      </c>
      <c r="V53" s="753">
        <f t="shared" si="10"/>
        <v>-7</v>
      </c>
      <c r="W53" s="586"/>
    </row>
    <row r="54" spans="1:25" ht="13.5" customHeight="1" x14ac:dyDescent="0.15">
      <c r="A54" s="590" t="s">
        <v>382</v>
      </c>
      <c r="B54" s="757">
        <f t="shared" si="11"/>
        <v>9</v>
      </c>
      <c r="C54" s="758">
        <v>6</v>
      </c>
      <c r="D54" s="758">
        <v>3</v>
      </c>
      <c r="E54" s="757">
        <f t="shared" si="12"/>
        <v>46</v>
      </c>
      <c r="F54" s="758">
        <v>23</v>
      </c>
      <c r="G54" s="758">
        <v>23</v>
      </c>
      <c r="H54" s="759">
        <f t="shared" si="8"/>
        <v>-37</v>
      </c>
      <c r="I54" s="759">
        <f t="shared" si="8"/>
        <v>-17</v>
      </c>
      <c r="J54" s="759">
        <f t="shared" si="8"/>
        <v>-20</v>
      </c>
      <c r="K54" s="757">
        <f t="shared" si="13"/>
        <v>67</v>
      </c>
      <c r="L54" s="758">
        <v>32</v>
      </c>
      <c r="M54" s="760">
        <v>35</v>
      </c>
      <c r="N54" s="761">
        <f t="shared" si="14"/>
        <v>75</v>
      </c>
      <c r="O54" s="758">
        <f>36+3</f>
        <v>39</v>
      </c>
      <c r="P54" s="758">
        <f>34+2</f>
        <v>36</v>
      </c>
      <c r="Q54" s="759">
        <f t="shared" si="9"/>
        <v>-8</v>
      </c>
      <c r="R54" s="759">
        <f t="shared" si="9"/>
        <v>-7</v>
      </c>
      <c r="S54" s="759">
        <f t="shared" si="9"/>
        <v>-1</v>
      </c>
      <c r="T54" s="759">
        <f t="shared" si="10"/>
        <v>-45</v>
      </c>
      <c r="U54" s="759">
        <f t="shared" si="10"/>
        <v>-24</v>
      </c>
      <c r="V54" s="762">
        <f t="shared" si="10"/>
        <v>-21</v>
      </c>
      <c r="W54" s="586"/>
    </row>
    <row r="55" spans="1:25" ht="13.5" x14ac:dyDescent="0.15">
      <c r="A55" s="8" t="s">
        <v>453</v>
      </c>
      <c r="B55" s="149"/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586"/>
    </row>
    <row r="56" spans="1:25" s="8" customFormat="1" ht="12.75" customHeight="1" x14ac:dyDescent="0.15">
      <c r="B56" s="114"/>
      <c r="F56" s="178"/>
      <c r="G56" s="178"/>
      <c r="J56" s="114"/>
      <c r="L56" s="178"/>
      <c r="M56" s="178"/>
      <c r="N56" s="191"/>
      <c r="O56" s="11"/>
      <c r="P56" s="191"/>
      <c r="R56" s="178"/>
      <c r="S56" s="178"/>
      <c r="V56" s="181"/>
      <c r="X56" s="118"/>
    </row>
    <row r="57" spans="1:25" s="8" customFormat="1" ht="12.75" customHeight="1" x14ac:dyDescent="0.15">
      <c r="B57" s="114"/>
      <c r="F57" s="178"/>
      <c r="G57" s="178"/>
      <c r="J57" s="114"/>
      <c r="L57" s="178"/>
      <c r="M57" s="178"/>
      <c r="N57" s="191"/>
      <c r="O57" s="11"/>
      <c r="P57" s="191"/>
      <c r="R57" s="178"/>
      <c r="S57" s="178"/>
      <c r="V57" s="181"/>
      <c r="X57" s="118"/>
    </row>
    <row r="62" spans="1:25" x14ac:dyDescent="0.15">
      <c r="Y62" s="586"/>
    </row>
  </sheetData>
  <mergeCells count="27">
    <mergeCell ref="G1:M1"/>
    <mergeCell ref="N1:P1"/>
    <mergeCell ref="S3:V3"/>
    <mergeCell ref="T4:T6"/>
    <mergeCell ref="U4:U6"/>
    <mergeCell ref="V4:V6"/>
    <mergeCell ref="A4:A6"/>
    <mergeCell ref="B4:D5"/>
    <mergeCell ref="E4:G5"/>
    <mergeCell ref="H4:M4"/>
    <mergeCell ref="N4:S4"/>
    <mergeCell ref="H5:I5"/>
    <mergeCell ref="J5:K5"/>
    <mergeCell ref="L5:M5"/>
    <mergeCell ref="N5:O5"/>
    <mergeCell ref="P5:Q5"/>
    <mergeCell ref="R5:S5"/>
    <mergeCell ref="A32:A34"/>
    <mergeCell ref="B32:J32"/>
    <mergeCell ref="K32:S32"/>
    <mergeCell ref="T32:V33"/>
    <mergeCell ref="B33:D33"/>
    <mergeCell ref="E33:G33"/>
    <mergeCell ref="H33:J33"/>
    <mergeCell ref="K33:M33"/>
    <mergeCell ref="N33:P33"/>
    <mergeCell ref="Q33:S33"/>
  </mergeCells>
  <phoneticPr fontId="2"/>
  <pageMargins left="0.78740157480314965" right="0.78740157480314965" top="0.78740157480314965" bottom="0.98425196850393704" header="0.31496062992125984" footer="0.31496062992125984"/>
  <pageSetup paperSize="9" fitToWidth="0" orientation="portrait" r:id="rId1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4860"/>
  <sheetViews>
    <sheetView view="pageBreakPreview" zoomScaleNormal="100" zoomScaleSheetLayoutView="100" workbookViewId="0"/>
  </sheetViews>
  <sheetFormatPr defaultColWidth="8" defaultRowHeight="12" x14ac:dyDescent="0.15"/>
  <cols>
    <col min="1" max="1" width="3.5" style="59" customWidth="1"/>
    <col min="2" max="2" width="10.625" style="59" customWidth="1"/>
    <col min="3" max="7" width="8.625" style="59" customWidth="1"/>
    <col min="8" max="8" width="4" style="59" customWidth="1"/>
    <col min="9" max="9" width="3.5" style="59" customWidth="1"/>
    <col min="10" max="10" width="10.625" style="59" customWidth="1"/>
    <col min="11" max="15" width="8.625" style="59" customWidth="1"/>
    <col min="16" max="16" width="5.875" style="59" customWidth="1"/>
    <col min="17" max="17" width="10.625" style="59" customWidth="1"/>
    <col min="18" max="18" width="8.625" style="59" customWidth="1"/>
    <col min="19" max="19" width="9" style="59" customWidth="1"/>
    <col min="20" max="22" width="8.625" style="59" customWidth="1"/>
    <col min="23" max="23" width="4" style="59" customWidth="1"/>
    <col min="24" max="24" width="4.5" style="59" customWidth="1"/>
    <col min="25" max="25" width="10.625" style="59" customWidth="1"/>
    <col min="26" max="26" width="8.625" style="59" customWidth="1"/>
    <col min="27" max="27" width="8.625" style="128" customWidth="1"/>
    <col min="28" max="30" width="8.625" style="59" customWidth="1"/>
    <col min="31" max="31" width="8" style="59" customWidth="1"/>
    <col min="32" max="16384" width="8" style="59"/>
  </cols>
  <sheetData>
    <row r="1" spans="1:31" s="770" customFormat="1" ht="21" customHeight="1" x14ac:dyDescent="0.15">
      <c r="G1" s="1079" t="s">
        <v>611</v>
      </c>
      <c r="H1" s="1079"/>
      <c r="I1" s="1079"/>
      <c r="J1" s="1079"/>
      <c r="K1" s="1079"/>
      <c r="L1" s="1079"/>
      <c r="M1" s="1079"/>
      <c r="N1" s="1079"/>
      <c r="O1" s="1079"/>
      <c r="P1" s="1133" t="s">
        <v>721</v>
      </c>
      <c r="Q1" s="1133"/>
      <c r="R1" s="1133"/>
      <c r="S1" s="1133"/>
      <c r="T1" s="1133"/>
      <c r="U1" s="1133"/>
      <c r="V1" s="772"/>
    </row>
    <row r="2" spans="1:31" ht="21" customHeight="1" x14ac:dyDescent="0.15">
      <c r="A2" s="1132" t="s">
        <v>421</v>
      </c>
      <c r="B2" s="1132"/>
      <c r="AD2" s="48" t="s">
        <v>161</v>
      </c>
    </row>
    <row r="3" spans="1:31" ht="18" customHeight="1" x14ac:dyDescent="0.15">
      <c r="A3" s="1135" t="s">
        <v>224</v>
      </c>
      <c r="B3" s="1116"/>
      <c r="C3" s="1134" t="s">
        <v>681</v>
      </c>
      <c r="D3" s="1134"/>
      <c r="E3" s="1117" t="s">
        <v>225</v>
      </c>
      <c r="F3" s="1117" t="s">
        <v>226</v>
      </c>
      <c r="G3" s="1122" t="s">
        <v>227</v>
      </c>
      <c r="H3" s="866"/>
      <c r="I3" s="1135" t="s">
        <v>224</v>
      </c>
      <c r="J3" s="1116"/>
      <c r="K3" s="1115" t="s">
        <v>681</v>
      </c>
      <c r="L3" s="1116"/>
      <c r="M3" s="1117" t="s">
        <v>225</v>
      </c>
      <c r="N3" s="1117" t="s">
        <v>226</v>
      </c>
      <c r="O3" s="1122" t="s">
        <v>227</v>
      </c>
      <c r="P3" s="1135" t="s">
        <v>224</v>
      </c>
      <c r="Q3" s="1116"/>
      <c r="R3" s="1134" t="s">
        <v>681</v>
      </c>
      <c r="S3" s="1134"/>
      <c r="T3" s="1117" t="s">
        <v>225</v>
      </c>
      <c r="U3" s="1117" t="s">
        <v>226</v>
      </c>
      <c r="V3" s="1122" t="s">
        <v>227</v>
      </c>
      <c r="W3" s="136"/>
      <c r="X3" s="1128" t="s">
        <v>224</v>
      </c>
      <c r="Y3" s="1129"/>
      <c r="Z3" s="1119" t="s">
        <v>681</v>
      </c>
      <c r="AA3" s="1119"/>
      <c r="AB3" s="1138" t="s">
        <v>225</v>
      </c>
      <c r="AC3" s="1138" t="s">
        <v>226</v>
      </c>
      <c r="AD3" s="1136" t="s">
        <v>227</v>
      </c>
    </row>
    <row r="4" spans="1:31" ht="43.5" customHeight="1" x14ac:dyDescent="0.15">
      <c r="A4" s="1135"/>
      <c r="B4" s="1116"/>
      <c r="C4" s="718" t="s">
        <v>722</v>
      </c>
      <c r="D4" s="718" t="s">
        <v>723</v>
      </c>
      <c r="E4" s="1117"/>
      <c r="F4" s="1117"/>
      <c r="G4" s="1122"/>
      <c r="H4" s="866"/>
      <c r="I4" s="1135"/>
      <c r="J4" s="1116"/>
      <c r="K4" s="718" t="s">
        <v>722</v>
      </c>
      <c r="L4" s="718" t="s">
        <v>723</v>
      </c>
      <c r="M4" s="1117"/>
      <c r="N4" s="1117"/>
      <c r="O4" s="1122"/>
      <c r="P4" s="1135"/>
      <c r="Q4" s="1116"/>
      <c r="R4" s="718" t="s">
        <v>722</v>
      </c>
      <c r="S4" s="718" t="s">
        <v>723</v>
      </c>
      <c r="T4" s="1117"/>
      <c r="U4" s="1117"/>
      <c r="V4" s="1122"/>
      <c r="W4" s="136"/>
      <c r="X4" s="1128"/>
      <c r="Y4" s="1129"/>
      <c r="Z4" s="718" t="s">
        <v>722</v>
      </c>
      <c r="AA4" s="718" t="s">
        <v>723</v>
      </c>
      <c r="AB4" s="1138"/>
      <c r="AC4" s="1138"/>
      <c r="AD4" s="1136"/>
    </row>
    <row r="5" spans="1:31" s="75" customFormat="1" ht="18.75" customHeight="1" x14ac:dyDescent="0.15">
      <c r="A5" s="1123" t="s">
        <v>585</v>
      </c>
      <c r="B5" s="1125"/>
      <c r="C5" s="297">
        <v>22975</v>
      </c>
      <c r="D5" s="297">
        <v>23813</v>
      </c>
      <c r="E5" s="867">
        <f>C5-D5</f>
        <v>-838</v>
      </c>
      <c r="F5" s="868">
        <f>E5/D5*100</f>
        <v>-3.5190862134128418</v>
      </c>
      <c r="G5" s="869">
        <f>E5/$AB$24*100</f>
        <v>22.808927599346763</v>
      </c>
      <c r="H5" s="870"/>
      <c r="I5" s="1114" t="s">
        <v>233</v>
      </c>
      <c r="J5" s="1114"/>
      <c r="K5" s="719">
        <v>13680</v>
      </c>
      <c r="L5" s="719">
        <v>14082</v>
      </c>
      <c r="M5" s="871">
        <f>K5-L5</f>
        <v>-402</v>
      </c>
      <c r="N5" s="868">
        <f>M5/L5*100</f>
        <v>-2.854708138048573</v>
      </c>
      <c r="O5" s="872">
        <f>M5/$AB$24*100</f>
        <v>10.941752857920523</v>
      </c>
      <c r="P5" s="1114" t="s">
        <v>243</v>
      </c>
      <c r="Q5" s="1123"/>
      <c r="R5" s="297">
        <v>9491</v>
      </c>
      <c r="S5" s="297">
        <v>9642</v>
      </c>
      <c r="T5" s="871">
        <f>R5-S5</f>
        <v>-151</v>
      </c>
      <c r="U5" s="868">
        <f>T5/S5*100</f>
        <v>-1.5660651317154117</v>
      </c>
      <c r="V5" s="869">
        <f>T5/$AB$24*100</f>
        <v>4.1099618943930318</v>
      </c>
      <c r="W5" s="601"/>
      <c r="X5" s="1120" t="s">
        <v>249</v>
      </c>
      <c r="Y5" s="1139"/>
      <c r="Z5" s="720">
        <v>2886</v>
      </c>
      <c r="AA5" s="720">
        <v>3175</v>
      </c>
      <c r="AB5" s="873">
        <f>Z5-AA5</f>
        <v>-289</v>
      </c>
      <c r="AC5" s="868">
        <f>AB5/AA5*100</f>
        <v>-9.1023622047244093</v>
      </c>
      <c r="AD5" s="869">
        <f>AB5/$AB$24*100</f>
        <v>7.8660860097985843</v>
      </c>
    </row>
    <row r="6" spans="1:31" ht="18.600000000000001" customHeight="1" x14ac:dyDescent="0.15">
      <c r="A6" s="874">
        <v>1</v>
      </c>
      <c r="B6" s="875" t="s">
        <v>228</v>
      </c>
      <c r="C6" s="125">
        <v>501</v>
      </c>
      <c r="D6" s="125">
        <v>498</v>
      </c>
      <c r="E6" s="876">
        <f t="shared" ref="E6:E47" si="0">C6-D6</f>
        <v>3</v>
      </c>
      <c r="F6" s="877">
        <f t="shared" ref="F6:F47" si="1">E6/D6*100</f>
        <v>0.60240963855421692</v>
      </c>
      <c r="G6" s="878">
        <f t="shared" ref="G6:G47" si="2">E6/$AB$24*100</f>
        <v>-8.1654872074033741E-2</v>
      </c>
      <c r="H6" s="879"/>
      <c r="I6" s="874">
        <v>1</v>
      </c>
      <c r="J6" s="880" t="s">
        <v>74</v>
      </c>
      <c r="K6" s="125">
        <v>1846</v>
      </c>
      <c r="L6" s="125">
        <v>1824</v>
      </c>
      <c r="M6" s="881">
        <f t="shared" ref="M6:M45" si="3">K6-L6</f>
        <v>22</v>
      </c>
      <c r="N6" s="877">
        <f t="shared" ref="N6:N45" si="4">M6/L6*100</f>
        <v>1.2061403508771928</v>
      </c>
      <c r="O6" s="879">
        <f t="shared" ref="O6:O45" si="5">M6/$AB$24*100</f>
        <v>-0.5988023952095809</v>
      </c>
      <c r="P6" s="874">
        <v>1</v>
      </c>
      <c r="Q6" s="880" t="s">
        <v>107</v>
      </c>
      <c r="R6" s="125">
        <v>2348</v>
      </c>
      <c r="S6" s="125">
        <v>2315</v>
      </c>
      <c r="T6" s="881">
        <f t="shared" ref="T6:T50" si="6">R6-S6</f>
        <v>33</v>
      </c>
      <c r="U6" s="877">
        <f t="shared" ref="U6:U50" si="7">T6/S6*100</f>
        <v>1.4254859611231101</v>
      </c>
      <c r="V6" s="878">
        <f t="shared" ref="V6:V50" si="8">T6/$AB$24*100</f>
        <v>-0.89820359281437123</v>
      </c>
      <c r="W6" s="137"/>
      <c r="X6" s="59">
        <v>1</v>
      </c>
      <c r="Y6" s="138" t="s">
        <v>264</v>
      </c>
      <c r="Z6" s="722">
        <v>2325</v>
      </c>
      <c r="AA6" s="722">
        <v>2516</v>
      </c>
      <c r="AB6" s="882">
        <f t="shared" ref="AB6:AB20" si="9">Z6-AA6</f>
        <v>-191</v>
      </c>
      <c r="AC6" s="877">
        <f t="shared" ref="AC6:AC19" si="10">AB6/AA6*100</f>
        <v>-7.5914149443561199</v>
      </c>
      <c r="AD6" s="878">
        <f t="shared" ref="AD6:AD19" si="11">AB6/$AB$24*100</f>
        <v>5.1986935220468151</v>
      </c>
    </row>
    <row r="7" spans="1:31" ht="18.600000000000001" customHeight="1" x14ac:dyDescent="0.15">
      <c r="A7" s="874">
        <v>2</v>
      </c>
      <c r="B7" s="875" t="s">
        <v>229</v>
      </c>
      <c r="C7" s="125">
        <v>1099</v>
      </c>
      <c r="D7" s="125">
        <v>1000</v>
      </c>
      <c r="E7" s="876">
        <f t="shared" si="0"/>
        <v>99</v>
      </c>
      <c r="F7" s="877">
        <f t="shared" si="1"/>
        <v>9.9</v>
      </c>
      <c r="G7" s="878">
        <f t="shared" si="2"/>
        <v>-2.6946107784431139</v>
      </c>
      <c r="H7" s="879"/>
      <c r="I7" s="874">
        <v>2</v>
      </c>
      <c r="J7" s="880" t="s">
        <v>78</v>
      </c>
      <c r="K7" s="125">
        <v>703</v>
      </c>
      <c r="L7" s="125">
        <v>753</v>
      </c>
      <c r="M7" s="881">
        <f t="shared" si="3"/>
        <v>-50</v>
      </c>
      <c r="N7" s="877">
        <f t="shared" si="4"/>
        <v>-6.6401062416998666</v>
      </c>
      <c r="O7" s="879">
        <f t="shared" si="5"/>
        <v>1.3609145345672293</v>
      </c>
      <c r="P7" s="874">
        <v>2</v>
      </c>
      <c r="Q7" s="880" t="s">
        <v>743</v>
      </c>
      <c r="R7" s="125">
        <v>2885</v>
      </c>
      <c r="S7" s="125">
        <v>2745</v>
      </c>
      <c r="T7" s="881">
        <f t="shared" si="6"/>
        <v>140</v>
      </c>
      <c r="U7" s="877">
        <f t="shared" si="7"/>
        <v>5.1001821493624773</v>
      </c>
      <c r="V7" s="878">
        <f t="shared" si="8"/>
        <v>-3.8105606967882419</v>
      </c>
      <c r="W7" s="137"/>
      <c r="X7" s="59">
        <v>2</v>
      </c>
      <c r="Y7" s="138" t="s">
        <v>265</v>
      </c>
      <c r="Z7" s="722">
        <v>282</v>
      </c>
      <c r="AA7" s="722">
        <v>327</v>
      </c>
      <c r="AB7" s="882">
        <f t="shared" si="9"/>
        <v>-45</v>
      </c>
      <c r="AC7" s="877">
        <f t="shared" si="10"/>
        <v>-13.761467889908257</v>
      </c>
      <c r="AD7" s="878">
        <f t="shared" si="11"/>
        <v>1.2248230811105063</v>
      </c>
    </row>
    <row r="8" spans="1:31" ht="18.600000000000001" customHeight="1" x14ac:dyDescent="0.15">
      <c r="A8" s="874">
        <v>3</v>
      </c>
      <c r="B8" s="880" t="s">
        <v>42</v>
      </c>
      <c r="C8" s="125">
        <v>640</v>
      </c>
      <c r="D8" s="125">
        <v>773</v>
      </c>
      <c r="E8" s="876">
        <f t="shared" si="0"/>
        <v>-133</v>
      </c>
      <c r="F8" s="877">
        <f t="shared" si="1"/>
        <v>-17.205692108667527</v>
      </c>
      <c r="G8" s="878">
        <f t="shared" si="2"/>
        <v>3.6200326619488301</v>
      </c>
      <c r="H8" s="879"/>
      <c r="I8" s="874">
        <v>3</v>
      </c>
      <c r="J8" s="880" t="s">
        <v>82</v>
      </c>
      <c r="K8" s="125">
        <v>59</v>
      </c>
      <c r="L8" s="125">
        <v>71</v>
      </c>
      <c r="M8" s="881">
        <f t="shared" si="3"/>
        <v>-12</v>
      </c>
      <c r="N8" s="877">
        <f t="shared" si="4"/>
        <v>-16.901408450704224</v>
      </c>
      <c r="O8" s="879">
        <f t="shared" si="5"/>
        <v>0.32661948829613496</v>
      </c>
      <c r="P8" s="874">
        <v>3</v>
      </c>
      <c r="Q8" s="880" t="s">
        <v>114</v>
      </c>
      <c r="R8" s="125">
        <v>617</v>
      </c>
      <c r="S8" s="125">
        <v>685</v>
      </c>
      <c r="T8" s="881">
        <f t="shared" si="6"/>
        <v>-68</v>
      </c>
      <c r="U8" s="877">
        <f t="shared" si="7"/>
        <v>-9.9270072992700733</v>
      </c>
      <c r="V8" s="878">
        <f t="shared" si="8"/>
        <v>1.8508437670114317</v>
      </c>
      <c r="W8" s="137"/>
      <c r="X8" s="59">
        <v>3</v>
      </c>
      <c r="Y8" s="138" t="s">
        <v>266</v>
      </c>
      <c r="Z8" s="722">
        <v>225</v>
      </c>
      <c r="AA8" s="722">
        <v>271</v>
      </c>
      <c r="AB8" s="882">
        <f t="shared" si="9"/>
        <v>-46</v>
      </c>
      <c r="AC8" s="877">
        <f t="shared" si="10"/>
        <v>-16.974169741697416</v>
      </c>
      <c r="AD8" s="878">
        <f t="shared" si="11"/>
        <v>1.2520413718018508</v>
      </c>
    </row>
    <row r="9" spans="1:31" ht="18.600000000000001" customHeight="1" x14ac:dyDescent="0.15">
      <c r="A9" s="874">
        <v>4</v>
      </c>
      <c r="B9" s="880" t="s">
        <v>46</v>
      </c>
      <c r="C9" s="125">
        <v>415</v>
      </c>
      <c r="D9" s="125">
        <v>495</v>
      </c>
      <c r="E9" s="876">
        <f t="shared" si="0"/>
        <v>-80</v>
      </c>
      <c r="F9" s="877">
        <f t="shared" si="1"/>
        <v>-16.161616161616163</v>
      </c>
      <c r="G9" s="878">
        <f t="shared" si="2"/>
        <v>2.1774632553075666</v>
      </c>
      <c r="H9" s="879"/>
      <c r="I9" s="874">
        <v>4</v>
      </c>
      <c r="J9" s="880" t="s">
        <v>86</v>
      </c>
      <c r="K9" s="125">
        <v>444</v>
      </c>
      <c r="L9" s="125">
        <v>479</v>
      </c>
      <c r="M9" s="881">
        <f t="shared" si="3"/>
        <v>-35</v>
      </c>
      <c r="N9" s="877">
        <f t="shared" si="4"/>
        <v>-7.3068893528183718</v>
      </c>
      <c r="O9" s="879">
        <f t="shared" si="5"/>
        <v>0.95264017419706049</v>
      </c>
      <c r="P9" s="874">
        <v>4</v>
      </c>
      <c r="Q9" s="880" t="s">
        <v>118</v>
      </c>
      <c r="R9" s="125">
        <v>806</v>
      </c>
      <c r="S9" s="125">
        <v>843</v>
      </c>
      <c r="T9" s="881">
        <f t="shared" si="6"/>
        <v>-37</v>
      </c>
      <c r="U9" s="877">
        <f t="shared" si="7"/>
        <v>-4.3890865954922891</v>
      </c>
      <c r="V9" s="878">
        <f t="shared" si="8"/>
        <v>1.0070767555797495</v>
      </c>
      <c r="W9" s="137"/>
      <c r="X9" s="59">
        <v>4</v>
      </c>
      <c r="Y9" s="138" t="s">
        <v>267</v>
      </c>
      <c r="Z9" s="722">
        <v>54</v>
      </c>
      <c r="AA9" s="722">
        <v>61</v>
      </c>
      <c r="AB9" s="882">
        <f t="shared" si="9"/>
        <v>-7</v>
      </c>
      <c r="AC9" s="877">
        <f t="shared" si="10"/>
        <v>-11.475409836065573</v>
      </c>
      <c r="AD9" s="878">
        <f t="shared" si="11"/>
        <v>0.19052803483941208</v>
      </c>
    </row>
    <row r="10" spans="1:31" ht="18.600000000000001" customHeight="1" x14ac:dyDescent="0.15">
      <c r="A10" s="874">
        <v>5</v>
      </c>
      <c r="B10" s="880" t="s">
        <v>50</v>
      </c>
      <c r="C10" s="125">
        <v>401</v>
      </c>
      <c r="D10" s="125">
        <v>396</v>
      </c>
      <c r="E10" s="876">
        <f t="shared" si="0"/>
        <v>5</v>
      </c>
      <c r="F10" s="877">
        <f t="shared" si="1"/>
        <v>1.2626262626262625</v>
      </c>
      <c r="G10" s="878">
        <f t="shared" si="2"/>
        <v>-0.13609145345672291</v>
      </c>
      <c r="H10" s="879"/>
      <c r="I10" s="874">
        <v>5</v>
      </c>
      <c r="J10" s="880" t="s">
        <v>90</v>
      </c>
      <c r="K10" s="125">
        <v>1492</v>
      </c>
      <c r="L10" s="125">
        <v>1661</v>
      </c>
      <c r="M10" s="881">
        <f t="shared" si="3"/>
        <v>-169</v>
      </c>
      <c r="N10" s="877">
        <f t="shared" si="4"/>
        <v>-10.174593618302227</v>
      </c>
      <c r="O10" s="879">
        <f t="shared" si="5"/>
        <v>4.5998911268372344</v>
      </c>
      <c r="P10" s="874">
        <v>5</v>
      </c>
      <c r="Q10" s="880" t="s">
        <v>122</v>
      </c>
      <c r="R10" s="125">
        <v>246</v>
      </c>
      <c r="S10" s="125">
        <v>279</v>
      </c>
      <c r="T10" s="881">
        <f t="shared" si="6"/>
        <v>-33</v>
      </c>
      <c r="U10" s="877">
        <f t="shared" si="7"/>
        <v>-11.827956989247312</v>
      </c>
      <c r="V10" s="878">
        <f t="shared" si="8"/>
        <v>0.89820359281437123</v>
      </c>
      <c r="W10" s="137"/>
      <c r="X10" s="1120" t="s">
        <v>295</v>
      </c>
      <c r="Y10" s="1124"/>
      <c r="Z10" s="720">
        <v>1287</v>
      </c>
      <c r="AA10" s="720">
        <v>1542</v>
      </c>
      <c r="AB10" s="873">
        <f t="shared" si="9"/>
        <v>-255</v>
      </c>
      <c r="AC10" s="868">
        <f t="shared" si="10"/>
        <v>-16.536964980544745</v>
      </c>
      <c r="AD10" s="869">
        <f t="shared" si="11"/>
        <v>6.9406641262928686</v>
      </c>
    </row>
    <row r="11" spans="1:31" ht="18.600000000000001" customHeight="1" x14ac:dyDescent="0.15">
      <c r="A11" s="874">
        <v>6</v>
      </c>
      <c r="B11" s="880" t="s">
        <v>162</v>
      </c>
      <c r="C11" s="125">
        <v>715</v>
      </c>
      <c r="D11" s="125">
        <v>827</v>
      </c>
      <c r="E11" s="876">
        <f t="shared" si="0"/>
        <v>-112</v>
      </c>
      <c r="F11" s="877">
        <f t="shared" si="1"/>
        <v>-13.54292623941959</v>
      </c>
      <c r="G11" s="878">
        <f t="shared" si="2"/>
        <v>3.0484485574305933</v>
      </c>
      <c r="H11" s="879"/>
      <c r="I11" s="874">
        <v>6</v>
      </c>
      <c r="J11" s="880" t="s">
        <v>94</v>
      </c>
      <c r="K11" s="125">
        <v>1478</v>
      </c>
      <c r="L11" s="125">
        <v>1619</v>
      </c>
      <c r="M11" s="881">
        <f t="shared" si="3"/>
        <v>-141</v>
      </c>
      <c r="N11" s="877">
        <f t="shared" si="4"/>
        <v>-8.7090796788140832</v>
      </c>
      <c r="O11" s="879">
        <f t="shared" si="5"/>
        <v>3.8377789874795862</v>
      </c>
      <c r="P11" s="874">
        <v>6</v>
      </c>
      <c r="Q11" s="880" t="s">
        <v>126</v>
      </c>
      <c r="R11" s="125">
        <v>382</v>
      </c>
      <c r="S11" s="125">
        <v>404</v>
      </c>
      <c r="T11" s="881">
        <f t="shared" si="6"/>
        <v>-22</v>
      </c>
      <c r="U11" s="877">
        <f t="shared" si="7"/>
        <v>-5.4455445544554459</v>
      </c>
      <c r="V11" s="878">
        <f t="shared" si="8"/>
        <v>0.5988023952095809</v>
      </c>
      <c r="W11" s="137"/>
      <c r="X11" s="59">
        <v>1</v>
      </c>
      <c r="Y11" s="138" t="s">
        <v>268</v>
      </c>
      <c r="Z11" s="722">
        <v>538</v>
      </c>
      <c r="AA11" s="722">
        <v>592</v>
      </c>
      <c r="AB11" s="882">
        <f t="shared" si="9"/>
        <v>-54</v>
      </c>
      <c r="AC11" s="877">
        <f t="shared" si="10"/>
        <v>-9.121621621621621</v>
      </c>
      <c r="AD11" s="878">
        <f t="shared" si="11"/>
        <v>1.4697876973326074</v>
      </c>
    </row>
    <row r="12" spans="1:31" ht="18.600000000000001" customHeight="1" x14ac:dyDescent="0.15">
      <c r="A12" s="874">
        <v>7</v>
      </c>
      <c r="B12" s="880" t="s">
        <v>57</v>
      </c>
      <c r="C12" s="125">
        <v>279</v>
      </c>
      <c r="D12" s="125">
        <v>338</v>
      </c>
      <c r="E12" s="876">
        <f t="shared" si="0"/>
        <v>-59</v>
      </c>
      <c r="F12" s="877">
        <f t="shared" si="1"/>
        <v>-17.45562130177515</v>
      </c>
      <c r="G12" s="878">
        <f t="shared" si="2"/>
        <v>1.6058791507893304</v>
      </c>
      <c r="H12" s="879"/>
      <c r="I12" s="874">
        <v>7</v>
      </c>
      <c r="J12" s="880" t="s">
        <v>98</v>
      </c>
      <c r="K12" s="125">
        <v>54</v>
      </c>
      <c r="L12" s="125">
        <v>58</v>
      </c>
      <c r="M12" s="881">
        <f t="shared" si="3"/>
        <v>-4</v>
      </c>
      <c r="N12" s="877">
        <f t="shared" si="4"/>
        <v>-6.8965517241379306</v>
      </c>
      <c r="O12" s="879">
        <f t="shared" si="5"/>
        <v>0.10887316276537834</v>
      </c>
      <c r="P12" s="874">
        <v>7</v>
      </c>
      <c r="Q12" s="880" t="s">
        <v>129</v>
      </c>
      <c r="R12" s="125">
        <v>0</v>
      </c>
      <c r="S12" s="125">
        <v>0</v>
      </c>
      <c r="T12" s="883" t="s">
        <v>744</v>
      </c>
      <c r="U12" s="883" t="s">
        <v>745</v>
      </c>
      <c r="V12" s="884" t="s">
        <v>178</v>
      </c>
      <c r="W12" s="137"/>
      <c r="X12" s="59">
        <v>2</v>
      </c>
      <c r="Y12" s="138" t="s">
        <v>269</v>
      </c>
      <c r="Z12" s="722">
        <v>560</v>
      </c>
      <c r="AA12" s="722">
        <v>693</v>
      </c>
      <c r="AB12" s="882">
        <f t="shared" si="9"/>
        <v>-133</v>
      </c>
      <c r="AC12" s="877">
        <f t="shared" si="10"/>
        <v>-19.19191919191919</v>
      </c>
      <c r="AD12" s="878">
        <f t="shared" si="11"/>
        <v>3.6200326619488301</v>
      </c>
    </row>
    <row r="13" spans="1:31" ht="18.600000000000001" customHeight="1" x14ac:dyDescent="0.15">
      <c r="A13" s="874">
        <v>8</v>
      </c>
      <c r="B13" s="880" t="s">
        <v>61</v>
      </c>
      <c r="C13" s="125">
        <v>141</v>
      </c>
      <c r="D13" s="125">
        <v>197</v>
      </c>
      <c r="E13" s="876">
        <f t="shared" si="0"/>
        <v>-56</v>
      </c>
      <c r="F13" s="877">
        <f t="shared" si="1"/>
        <v>-28.426395939086298</v>
      </c>
      <c r="G13" s="878">
        <f t="shared" si="2"/>
        <v>1.5242242787152966</v>
      </c>
      <c r="H13" s="879"/>
      <c r="I13" s="874">
        <v>8</v>
      </c>
      <c r="J13" s="880" t="s">
        <v>102</v>
      </c>
      <c r="K13" s="125">
        <v>90</v>
      </c>
      <c r="L13" s="125">
        <v>94</v>
      </c>
      <c r="M13" s="881">
        <f t="shared" si="3"/>
        <v>-4</v>
      </c>
      <c r="N13" s="877">
        <f t="shared" si="4"/>
        <v>-4.2553191489361701</v>
      </c>
      <c r="O13" s="879">
        <f t="shared" si="5"/>
        <v>0.10887316276537834</v>
      </c>
      <c r="P13" s="874">
        <v>8</v>
      </c>
      <c r="Q13" s="880" t="s">
        <v>45</v>
      </c>
      <c r="R13" s="125">
        <v>0</v>
      </c>
      <c r="S13" s="125">
        <v>0</v>
      </c>
      <c r="T13" s="883" t="s">
        <v>746</v>
      </c>
      <c r="U13" s="883" t="s">
        <v>746</v>
      </c>
      <c r="V13" s="884" t="s">
        <v>178</v>
      </c>
      <c r="W13" s="137"/>
      <c r="X13" s="59">
        <v>3</v>
      </c>
      <c r="Y13" s="138" t="s">
        <v>270</v>
      </c>
      <c r="Z13" s="722">
        <v>189</v>
      </c>
      <c r="AA13" s="722">
        <v>257</v>
      </c>
      <c r="AB13" s="882">
        <f t="shared" si="9"/>
        <v>-68</v>
      </c>
      <c r="AC13" s="877">
        <f t="shared" si="10"/>
        <v>-26.459143968871597</v>
      </c>
      <c r="AD13" s="878">
        <f t="shared" si="11"/>
        <v>1.8508437670114317</v>
      </c>
    </row>
    <row r="14" spans="1:31" ht="18.600000000000001" customHeight="1" x14ac:dyDescent="0.15">
      <c r="A14" s="874">
        <v>9</v>
      </c>
      <c r="B14" s="880" t="s">
        <v>65</v>
      </c>
      <c r="C14" s="125">
        <v>74</v>
      </c>
      <c r="D14" s="125">
        <v>84</v>
      </c>
      <c r="E14" s="876">
        <f t="shared" si="0"/>
        <v>-10</v>
      </c>
      <c r="F14" s="877">
        <f t="shared" si="1"/>
        <v>-11.904761904761903</v>
      </c>
      <c r="G14" s="878">
        <f t="shared" si="2"/>
        <v>0.27218290691344582</v>
      </c>
      <c r="H14" s="879"/>
      <c r="I14" s="874">
        <v>9</v>
      </c>
      <c r="J14" s="880" t="s">
        <v>106</v>
      </c>
      <c r="K14" s="125">
        <v>1185</v>
      </c>
      <c r="L14" s="125">
        <v>1215</v>
      </c>
      <c r="M14" s="881">
        <f t="shared" si="3"/>
        <v>-30</v>
      </c>
      <c r="N14" s="877">
        <f t="shared" si="4"/>
        <v>-2.4691358024691357</v>
      </c>
      <c r="O14" s="879">
        <f t="shared" si="5"/>
        <v>0.81654872074033746</v>
      </c>
      <c r="P14" s="874">
        <v>9</v>
      </c>
      <c r="Q14" s="880" t="s">
        <v>49</v>
      </c>
      <c r="R14" s="125">
        <v>485</v>
      </c>
      <c r="S14" s="125">
        <v>566</v>
      </c>
      <c r="T14" s="881">
        <f t="shared" si="6"/>
        <v>-81</v>
      </c>
      <c r="U14" s="877">
        <f t="shared" si="7"/>
        <v>-14.310954063604239</v>
      </c>
      <c r="V14" s="878">
        <f t="shared" si="8"/>
        <v>2.2046815459989113</v>
      </c>
      <c r="W14" s="137"/>
      <c r="X14" s="1120" t="s">
        <v>296</v>
      </c>
      <c r="Y14" s="1121"/>
      <c r="Z14" s="720">
        <v>1094</v>
      </c>
      <c r="AA14" s="720">
        <v>1258</v>
      </c>
      <c r="AB14" s="873">
        <f t="shared" si="9"/>
        <v>-164</v>
      </c>
      <c r="AC14" s="868">
        <f t="shared" si="10"/>
        <v>-13.036565977742448</v>
      </c>
      <c r="AD14" s="869">
        <f t="shared" si="11"/>
        <v>4.4637996733805121</v>
      </c>
    </row>
    <row r="15" spans="1:31" ht="18.600000000000001" customHeight="1" x14ac:dyDescent="0.15">
      <c r="A15" s="874">
        <v>10</v>
      </c>
      <c r="B15" s="880" t="s">
        <v>69</v>
      </c>
      <c r="C15" s="125">
        <v>23</v>
      </c>
      <c r="D15" s="125">
        <v>29</v>
      </c>
      <c r="E15" s="876">
        <f t="shared" si="0"/>
        <v>-6</v>
      </c>
      <c r="F15" s="877">
        <f t="shared" si="1"/>
        <v>-20.689655172413794</v>
      </c>
      <c r="G15" s="878">
        <f t="shared" si="2"/>
        <v>0.16330974414806748</v>
      </c>
      <c r="H15" s="879"/>
      <c r="I15" s="874">
        <v>10</v>
      </c>
      <c r="J15" s="880" t="s">
        <v>110</v>
      </c>
      <c r="K15" s="125">
        <v>526</v>
      </c>
      <c r="L15" s="125">
        <v>568</v>
      </c>
      <c r="M15" s="881">
        <f t="shared" si="3"/>
        <v>-42</v>
      </c>
      <c r="N15" s="877">
        <f t="shared" si="4"/>
        <v>-7.3943661971830981</v>
      </c>
      <c r="O15" s="879">
        <f t="shared" si="5"/>
        <v>1.1431682090364725</v>
      </c>
      <c r="P15" s="874">
        <v>10</v>
      </c>
      <c r="Q15" s="880" t="s">
        <v>53</v>
      </c>
      <c r="R15" s="125">
        <v>396</v>
      </c>
      <c r="S15" s="125">
        <v>394</v>
      </c>
      <c r="T15" s="881">
        <f t="shared" si="6"/>
        <v>2</v>
      </c>
      <c r="U15" s="877">
        <f t="shared" si="7"/>
        <v>0.50761421319796951</v>
      </c>
      <c r="V15" s="878">
        <f t="shared" si="8"/>
        <v>-5.443658138268917E-2</v>
      </c>
      <c r="W15" s="137"/>
      <c r="X15" s="59">
        <v>1</v>
      </c>
      <c r="Y15" s="138" t="s">
        <v>271</v>
      </c>
      <c r="Z15" s="722">
        <v>483</v>
      </c>
      <c r="AA15" s="722">
        <v>547</v>
      </c>
      <c r="AB15" s="882">
        <f t="shared" si="9"/>
        <v>-64</v>
      </c>
      <c r="AC15" s="877">
        <f t="shared" si="10"/>
        <v>-11.70018281535649</v>
      </c>
      <c r="AD15" s="878">
        <f t="shared" si="11"/>
        <v>1.7419706042460534</v>
      </c>
    </row>
    <row r="16" spans="1:31" ht="18.600000000000001" customHeight="1" x14ac:dyDescent="0.15">
      <c r="A16" s="874">
        <v>11</v>
      </c>
      <c r="B16" s="880" t="s">
        <v>73</v>
      </c>
      <c r="C16" s="125">
        <v>6</v>
      </c>
      <c r="D16" s="125">
        <v>13</v>
      </c>
      <c r="E16" s="876">
        <f t="shared" si="0"/>
        <v>-7</v>
      </c>
      <c r="F16" s="877">
        <f t="shared" si="1"/>
        <v>-53.846153846153847</v>
      </c>
      <c r="G16" s="878">
        <f t="shared" si="2"/>
        <v>0.19052803483941208</v>
      </c>
      <c r="H16" s="879"/>
      <c r="I16" s="874">
        <v>11</v>
      </c>
      <c r="J16" s="880" t="s">
        <v>113</v>
      </c>
      <c r="K16" s="125">
        <v>5803</v>
      </c>
      <c r="L16" s="125">
        <v>5740</v>
      </c>
      <c r="M16" s="881">
        <f t="shared" si="3"/>
        <v>63</v>
      </c>
      <c r="N16" s="877">
        <f t="shared" si="4"/>
        <v>1.097560975609756</v>
      </c>
      <c r="O16" s="879">
        <f t="shared" si="5"/>
        <v>-1.7147523135547089</v>
      </c>
      <c r="P16" s="874">
        <v>11</v>
      </c>
      <c r="Q16" s="880" t="s">
        <v>56</v>
      </c>
      <c r="R16" s="125">
        <v>633</v>
      </c>
      <c r="S16" s="125">
        <v>664</v>
      </c>
      <c r="T16" s="881">
        <f t="shared" si="6"/>
        <v>-31</v>
      </c>
      <c r="U16" s="877">
        <f t="shared" si="7"/>
        <v>-4.6686746987951802</v>
      </c>
      <c r="V16" s="878">
        <f t="shared" si="8"/>
        <v>0.84376701143168209</v>
      </c>
      <c r="W16" s="137"/>
      <c r="X16" s="59">
        <v>2</v>
      </c>
      <c r="Y16" s="138" t="s">
        <v>272</v>
      </c>
      <c r="Z16" s="722">
        <v>611</v>
      </c>
      <c r="AA16" s="722">
        <v>711</v>
      </c>
      <c r="AB16" s="882">
        <f t="shared" si="9"/>
        <v>-100</v>
      </c>
      <c r="AC16" s="877">
        <f t="shared" si="10"/>
        <v>-14.064697609001406</v>
      </c>
      <c r="AD16" s="878">
        <f t="shared" si="11"/>
        <v>2.7218290691344587</v>
      </c>
      <c r="AE16" s="135"/>
    </row>
    <row r="17" spans="1:31" ht="18.600000000000001" customHeight="1" x14ac:dyDescent="0.15">
      <c r="A17" s="874">
        <v>12</v>
      </c>
      <c r="B17" s="880" t="s">
        <v>77</v>
      </c>
      <c r="C17" s="125">
        <v>261</v>
      </c>
      <c r="D17" s="125">
        <v>345</v>
      </c>
      <c r="E17" s="876">
        <f t="shared" si="0"/>
        <v>-84</v>
      </c>
      <c r="F17" s="877">
        <f t="shared" si="1"/>
        <v>-24.347826086956523</v>
      </c>
      <c r="G17" s="878">
        <f t="shared" si="2"/>
        <v>2.2863364180729451</v>
      </c>
      <c r="H17" s="879"/>
      <c r="I17" s="1114" t="s">
        <v>234</v>
      </c>
      <c r="J17" s="1114"/>
      <c r="K17" s="297">
        <v>2983</v>
      </c>
      <c r="L17" s="297">
        <v>3172</v>
      </c>
      <c r="M17" s="871">
        <f t="shared" si="3"/>
        <v>-189</v>
      </c>
      <c r="N17" s="868">
        <f t="shared" si="4"/>
        <v>-5.9583858764186637</v>
      </c>
      <c r="O17" s="872">
        <f t="shared" si="5"/>
        <v>5.1442569406641265</v>
      </c>
      <c r="P17" s="874">
        <v>12</v>
      </c>
      <c r="Q17" s="880" t="s">
        <v>60</v>
      </c>
      <c r="R17" s="125">
        <v>693</v>
      </c>
      <c r="S17" s="125">
        <v>747</v>
      </c>
      <c r="T17" s="881">
        <f t="shared" si="6"/>
        <v>-54</v>
      </c>
      <c r="U17" s="877">
        <f t="shared" si="7"/>
        <v>-7.2289156626506017</v>
      </c>
      <c r="V17" s="878">
        <f t="shared" si="8"/>
        <v>1.4697876973326074</v>
      </c>
      <c r="W17" s="137"/>
      <c r="X17" s="1120" t="s">
        <v>297</v>
      </c>
      <c r="Y17" s="1124"/>
      <c r="Z17" s="720">
        <v>2530</v>
      </c>
      <c r="AA17" s="720">
        <v>2691</v>
      </c>
      <c r="AB17" s="873">
        <f t="shared" si="9"/>
        <v>-161</v>
      </c>
      <c r="AC17" s="868">
        <f t="shared" si="10"/>
        <v>-5.982905982905983</v>
      </c>
      <c r="AD17" s="869">
        <f t="shared" si="11"/>
        <v>4.3821448013064774</v>
      </c>
      <c r="AE17" s="135"/>
    </row>
    <row r="18" spans="1:31" ht="18.600000000000001" customHeight="1" x14ac:dyDescent="0.15">
      <c r="A18" s="874">
        <v>13</v>
      </c>
      <c r="B18" s="880" t="s">
        <v>81</v>
      </c>
      <c r="C18" s="125">
        <v>40</v>
      </c>
      <c r="D18" s="125">
        <v>76</v>
      </c>
      <c r="E18" s="876">
        <f t="shared" si="0"/>
        <v>-36</v>
      </c>
      <c r="F18" s="877">
        <f t="shared" si="1"/>
        <v>-47.368421052631575</v>
      </c>
      <c r="G18" s="878">
        <f t="shared" si="2"/>
        <v>0.979858464888405</v>
      </c>
      <c r="H18" s="879"/>
      <c r="I18" s="874">
        <v>1</v>
      </c>
      <c r="J18" s="880" t="s">
        <v>121</v>
      </c>
      <c r="K18" s="125">
        <v>393</v>
      </c>
      <c r="L18" s="125">
        <v>427</v>
      </c>
      <c r="M18" s="881">
        <f t="shared" si="3"/>
        <v>-34</v>
      </c>
      <c r="N18" s="877">
        <f t="shared" si="4"/>
        <v>-7.9625292740046847</v>
      </c>
      <c r="O18" s="879">
        <f t="shared" si="5"/>
        <v>0.92542188350571586</v>
      </c>
      <c r="P18" s="1114" t="s">
        <v>294</v>
      </c>
      <c r="Q18" s="1114"/>
      <c r="R18" s="297">
        <v>16749</v>
      </c>
      <c r="S18" s="297">
        <v>16513</v>
      </c>
      <c r="T18" s="871">
        <f t="shared" si="6"/>
        <v>236</v>
      </c>
      <c r="U18" s="868">
        <f t="shared" si="7"/>
        <v>1.4291770120511111</v>
      </c>
      <c r="V18" s="869">
        <f t="shared" si="8"/>
        <v>-6.4235166031573216</v>
      </c>
      <c r="W18" s="137"/>
      <c r="X18" s="59">
        <v>1</v>
      </c>
      <c r="Y18" s="138" t="s">
        <v>273</v>
      </c>
      <c r="Z18" s="722">
        <v>814</v>
      </c>
      <c r="AA18" s="722">
        <v>800</v>
      </c>
      <c r="AB18" s="882">
        <f t="shared" si="9"/>
        <v>14</v>
      </c>
      <c r="AC18" s="877">
        <f t="shared" si="10"/>
        <v>1.7500000000000002</v>
      </c>
      <c r="AD18" s="878">
        <f t="shared" si="11"/>
        <v>-0.38105606967882416</v>
      </c>
      <c r="AE18" s="135"/>
    </row>
    <row r="19" spans="1:31" ht="18.600000000000001" customHeight="1" x14ac:dyDescent="0.15">
      <c r="A19" s="874">
        <v>14</v>
      </c>
      <c r="B19" s="880" t="s">
        <v>85</v>
      </c>
      <c r="C19" s="125">
        <v>230</v>
      </c>
      <c r="D19" s="125">
        <v>240</v>
      </c>
      <c r="E19" s="876">
        <f t="shared" si="0"/>
        <v>-10</v>
      </c>
      <c r="F19" s="877">
        <f t="shared" si="1"/>
        <v>-4.1666666666666661</v>
      </c>
      <c r="G19" s="878">
        <f t="shared" si="2"/>
        <v>0.27218290691344582</v>
      </c>
      <c r="H19" s="879"/>
      <c r="I19" s="874">
        <v>2</v>
      </c>
      <c r="J19" s="880" t="s">
        <v>125</v>
      </c>
      <c r="K19" s="125">
        <v>475</v>
      </c>
      <c r="L19" s="125">
        <v>546</v>
      </c>
      <c r="M19" s="881">
        <f t="shared" si="3"/>
        <v>-71</v>
      </c>
      <c r="N19" s="877">
        <f t="shared" si="4"/>
        <v>-13.003663003663005</v>
      </c>
      <c r="O19" s="879">
        <f t="shared" si="5"/>
        <v>1.9324986390854653</v>
      </c>
      <c r="P19" s="874">
        <v>1</v>
      </c>
      <c r="Q19" s="880" t="s">
        <v>132</v>
      </c>
      <c r="R19" s="125">
        <v>873</v>
      </c>
      <c r="S19" s="125">
        <v>874</v>
      </c>
      <c r="T19" s="881">
        <f t="shared" si="6"/>
        <v>-1</v>
      </c>
      <c r="U19" s="877">
        <f t="shared" si="7"/>
        <v>-0.11441647597254005</v>
      </c>
      <c r="V19" s="878">
        <f t="shared" si="8"/>
        <v>2.7218290691344585E-2</v>
      </c>
      <c r="W19" s="137"/>
      <c r="X19" s="59">
        <v>2</v>
      </c>
      <c r="Y19" s="138" t="s">
        <v>274</v>
      </c>
      <c r="Z19" s="722">
        <v>728</v>
      </c>
      <c r="AA19" s="722">
        <v>844</v>
      </c>
      <c r="AB19" s="882">
        <f t="shared" si="9"/>
        <v>-116</v>
      </c>
      <c r="AC19" s="877">
        <f t="shared" si="10"/>
        <v>-13.744075829383887</v>
      </c>
      <c r="AD19" s="878">
        <f t="shared" si="11"/>
        <v>3.1573217201959713</v>
      </c>
      <c r="AE19" s="135"/>
    </row>
    <row r="20" spans="1:31" ht="18.600000000000001" customHeight="1" x14ac:dyDescent="0.15">
      <c r="A20" s="874">
        <v>15</v>
      </c>
      <c r="B20" s="880" t="s">
        <v>89</v>
      </c>
      <c r="C20" s="125">
        <v>71</v>
      </c>
      <c r="D20" s="125">
        <v>74</v>
      </c>
      <c r="E20" s="876">
        <f t="shared" si="0"/>
        <v>-3</v>
      </c>
      <c r="F20" s="877">
        <f t="shared" si="1"/>
        <v>-4.0540540540540544</v>
      </c>
      <c r="G20" s="878">
        <f t="shared" si="2"/>
        <v>8.1654872074033741E-2</v>
      </c>
      <c r="H20" s="879"/>
      <c r="I20" s="874">
        <v>3</v>
      </c>
      <c r="J20" s="880" t="s">
        <v>128</v>
      </c>
      <c r="K20" s="125">
        <v>758</v>
      </c>
      <c r="L20" s="125">
        <v>713</v>
      </c>
      <c r="M20" s="881">
        <f t="shared" si="3"/>
        <v>45</v>
      </c>
      <c r="N20" s="877">
        <f t="shared" si="4"/>
        <v>6.3113604488078536</v>
      </c>
      <c r="O20" s="879">
        <f t="shared" si="5"/>
        <v>-1.2248230811105063</v>
      </c>
      <c r="P20" s="874">
        <v>2</v>
      </c>
      <c r="Q20" s="880" t="s">
        <v>135</v>
      </c>
      <c r="R20" s="125">
        <v>971</v>
      </c>
      <c r="S20" s="125">
        <v>1072</v>
      </c>
      <c r="T20" s="881">
        <f t="shared" si="6"/>
        <v>-101</v>
      </c>
      <c r="U20" s="877">
        <f t="shared" si="7"/>
        <v>-9.4216417910447756</v>
      </c>
      <c r="V20" s="878">
        <f t="shared" si="8"/>
        <v>2.7490473598258029</v>
      </c>
      <c r="W20" s="137"/>
      <c r="X20" s="59">
        <v>3</v>
      </c>
      <c r="Y20" s="138" t="s">
        <v>275</v>
      </c>
      <c r="Z20" s="722">
        <v>988</v>
      </c>
      <c r="AA20" s="722">
        <v>1047</v>
      </c>
      <c r="AB20" s="882">
        <f t="shared" si="9"/>
        <v>-59</v>
      </c>
      <c r="AC20" s="877">
        <f>AB20/AA20*100</f>
        <v>-5.6351480420248334</v>
      </c>
      <c r="AD20" s="878">
        <f>AB20/$AB$24*100</f>
        <v>1.6058791507893304</v>
      </c>
      <c r="AE20" s="135"/>
    </row>
    <row r="21" spans="1:31" ht="18.600000000000001" customHeight="1" x14ac:dyDescent="0.15">
      <c r="A21" s="874">
        <v>16</v>
      </c>
      <c r="B21" s="880" t="s">
        <v>93</v>
      </c>
      <c r="C21" s="125">
        <v>118</v>
      </c>
      <c r="D21" s="125">
        <v>122</v>
      </c>
      <c r="E21" s="876">
        <f t="shared" si="0"/>
        <v>-4</v>
      </c>
      <c r="F21" s="877">
        <f t="shared" si="1"/>
        <v>-3.278688524590164</v>
      </c>
      <c r="G21" s="878">
        <f t="shared" si="2"/>
        <v>0.10887316276537834</v>
      </c>
      <c r="H21" s="879"/>
      <c r="I21" s="874">
        <v>4</v>
      </c>
      <c r="J21" s="880" t="s">
        <v>131</v>
      </c>
      <c r="K21" s="125">
        <v>109</v>
      </c>
      <c r="L21" s="125">
        <v>121</v>
      </c>
      <c r="M21" s="881">
        <f t="shared" si="3"/>
        <v>-12</v>
      </c>
      <c r="N21" s="877">
        <f t="shared" si="4"/>
        <v>-9.9173553719008272</v>
      </c>
      <c r="O21" s="879">
        <f t="shared" si="5"/>
        <v>0.32661948829613496</v>
      </c>
      <c r="P21" s="874">
        <v>3</v>
      </c>
      <c r="Q21" s="880" t="s">
        <v>138</v>
      </c>
      <c r="R21" s="125">
        <v>601</v>
      </c>
      <c r="S21" s="125">
        <v>557</v>
      </c>
      <c r="T21" s="881">
        <f t="shared" si="6"/>
        <v>44</v>
      </c>
      <c r="U21" s="877">
        <f t="shared" si="7"/>
        <v>7.8994614003590664</v>
      </c>
      <c r="V21" s="878">
        <f t="shared" si="8"/>
        <v>-1.1976047904191618</v>
      </c>
      <c r="W21" s="137"/>
      <c r="X21" s="773"/>
      <c r="Y21" s="771"/>
      <c r="Z21" s="722"/>
      <c r="AA21" s="722"/>
      <c r="AB21" s="721"/>
      <c r="AC21" s="877"/>
      <c r="AD21" s="878"/>
      <c r="AE21" s="135"/>
    </row>
    <row r="22" spans="1:31" ht="18.600000000000001" customHeight="1" x14ac:dyDescent="0.15">
      <c r="A22" s="874">
        <v>17</v>
      </c>
      <c r="B22" s="880" t="s">
        <v>97</v>
      </c>
      <c r="C22" s="125">
        <v>297</v>
      </c>
      <c r="D22" s="125">
        <v>310</v>
      </c>
      <c r="E22" s="876">
        <f t="shared" si="0"/>
        <v>-13</v>
      </c>
      <c r="F22" s="877">
        <f t="shared" si="1"/>
        <v>-4.1935483870967749</v>
      </c>
      <c r="G22" s="878">
        <f t="shared" si="2"/>
        <v>0.35383777898747959</v>
      </c>
      <c r="H22" s="879"/>
      <c r="I22" s="874">
        <v>5</v>
      </c>
      <c r="J22" s="880" t="s">
        <v>134</v>
      </c>
      <c r="K22" s="125">
        <v>124</v>
      </c>
      <c r="L22" s="125">
        <v>131</v>
      </c>
      <c r="M22" s="881">
        <f t="shared" si="3"/>
        <v>-7</v>
      </c>
      <c r="N22" s="877">
        <f t="shared" si="4"/>
        <v>-5.343511450381679</v>
      </c>
      <c r="O22" s="879">
        <f t="shared" si="5"/>
        <v>0.19052803483941208</v>
      </c>
      <c r="P22" s="874">
        <v>4</v>
      </c>
      <c r="Q22" s="880" t="s">
        <v>141</v>
      </c>
      <c r="R22" s="125">
        <v>1335</v>
      </c>
      <c r="S22" s="125">
        <v>1314</v>
      </c>
      <c r="T22" s="881">
        <f t="shared" si="6"/>
        <v>21</v>
      </c>
      <c r="U22" s="877">
        <f t="shared" si="7"/>
        <v>1.5981735159817352</v>
      </c>
      <c r="V22" s="878">
        <f t="shared" si="8"/>
        <v>-0.57158410451823627</v>
      </c>
      <c r="W22" s="137"/>
      <c r="X22" s="1137"/>
      <c r="Y22" s="1131"/>
      <c r="Z22" s="125"/>
      <c r="AA22" s="125"/>
      <c r="AB22" s="723"/>
      <c r="AC22" s="877"/>
      <c r="AD22" s="878"/>
      <c r="AE22" s="135"/>
    </row>
    <row r="23" spans="1:31" ht="18.600000000000001" customHeight="1" x14ac:dyDescent="0.15">
      <c r="A23" s="874">
        <v>18</v>
      </c>
      <c r="B23" s="880" t="s">
        <v>101</v>
      </c>
      <c r="C23" s="125">
        <v>212</v>
      </c>
      <c r="D23" s="125">
        <v>231</v>
      </c>
      <c r="E23" s="876">
        <f t="shared" si="0"/>
        <v>-19</v>
      </c>
      <c r="F23" s="877">
        <f t="shared" si="1"/>
        <v>-8.2251082251082259</v>
      </c>
      <c r="G23" s="878">
        <f t="shared" si="2"/>
        <v>0.51714752313554713</v>
      </c>
      <c r="H23" s="879"/>
      <c r="I23" s="874">
        <v>6</v>
      </c>
      <c r="J23" s="880" t="s">
        <v>137</v>
      </c>
      <c r="K23" s="125">
        <v>667</v>
      </c>
      <c r="L23" s="125">
        <v>713</v>
      </c>
      <c r="M23" s="881">
        <f t="shared" si="3"/>
        <v>-46</v>
      </c>
      <c r="N23" s="877">
        <f t="shared" si="4"/>
        <v>-6.4516129032258061</v>
      </c>
      <c r="O23" s="879">
        <f t="shared" si="5"/>
        <v>1.2520413718018508</v>
      </c>
      <c r="P23" s="874">
        <v>5</v>
      </c>
      <c r="Q23" s="880" t="s">
        <v>144</v>
      </c>
      <c r="R23" s="125">
        <v>1392</v>
      </c>
      <c r="S23" s="125">
        <v>1383</v>
      </c>
      <c r="T23" s="881">
        <f t="shared" si="6"/>
        <v>9</v>
      </c>
      <c r="U23" s="877">
        <f t="shared" si="7"/>
        <v>0.65075921908893708</v>
      </c>
      <c r="V23" s="878">
        <f t="shared" si="8"/>
        <v>-0.24496461622210125</v>
      </c>
      <c r="W23" s="137"/>
      <c r="X23" s="1130"/>
      <c r="Y23" s="1131"/>
      <c r="Z23" s="722"/>
      <c r="AA23" s="722"/>
      <c r="AB23" s="723"/>
      <c r="AC23" s="877"/>
      <c r="AD23" s="878"/>
      <c r="AE23" s="135"/>
    </row>
    <row r="24" spans="1:31" ht="18.600000000000001" customHeight="1" x14ac:dyDescent="0.15">
      <c r="A24" s="874">
        <v>19</v>
      </c>
      <c r="B24" s="880" t="s">
        <v>105</v>
      </c>
      <c r="C24" s="125">
        <v>219</v>
      </c>
      <c r="D24" s="125">
        <v>238</v>
      </c>
      <c r="E24" s="876">
        <f t="shared" si="0"/>
        <v>-19</v>
      </c>
      <c r="F24" s="877">
        <f t="shared" si="1"/>
        <v>-7.9831932773109235</v>
      </c>
      <c r="G24" s="878">
        <f t="shared" si="2"/>
        <v>0.51714752313554713</v>
      </c>
      <c r="H24" s="879"/>
      <c r="I24" s="874">
        <v>7</v>
      </c>
      <c r="J24" s="880" t="s">
        <v>140</v>
      </c>
      <c r="K24" s="125">
        <v>457</v>
      </c>
      <c r="L24" s="125">
        <v>521</v>
      </c>
      <c r="M24" s="881">
        <f t="shared" si="3"/>
        <v>-64</v>
      </c>
      <c r="N24" s="877">
        <f t="shared" si="4"/>
        <v>-12.284069097888676</v>
      </c>
      <c r="O24" s="879">
        <f t="shared" si="5"/>
        <v>1.7419706042460534</v>
      </c>
      <c r="P24" s="874">
        <v>6</v>
      </c>
      <c r="Q24" s="880" t="s">
        <v>147</v>
      </c>
      <c r="R24" s="125">
        <v>1409</v>
      </c>
      <c r="S24" s="125">
        <v>1488</v>
      </c>
      <c r="T24" s="881">
        <f t="shared" si="6"/>
        <v>-79</v>
      </c>
      <c r="U24" s="877">
        <f t="shared" si="7"/>
        <v>-5.309139784946237</v>
      </c>
      <c r="V24" s="878">
        <f t="shared" si="8"/>
        <v>2.1502449646162223</v>
      </c>
      <c r="W24" s="137"/>
      <c r="X24" s="1126" t="s">
        <v>276</v>
      </c>
      <c r="Y24" s="1127"/>
      <c r="Z24" s="724">
        <v>95812</v>
      </c>
      <c r="AA24" s="724">
        <v>99486</v>
      </c>
      <c r="AB24" s="885">
        <f t="shared" ref="AB24" si="12">Z24-AA24</f>
        <v>-3674</v>
      </c>
      <c r="AC24" s="886">
        <f t="shared" ref="AC24" si="13">AB24/AA24*100</f>
        <v>-3.692981927105321</v>
      </c>
      <c r="AD24" s="887">
        <f t="shared" ref="AD24" si="14">AB24/$AB$24*100</f>
        <v>100</v>
      </c>
      <c r="AE24" s="135"/>
    </row>
    <row r="25" spans="1:31" ht="18.600000000000001" customHeight="1" x14ac:dyDescent="0.15">
      <c r="A25" s="874">
        <v>20</v>
      </c>
      <c r="B25" s="880" t="s">
        <v>109</v>
      </c>
      <c r="C25" s="125">
        <v>597</v>
      </c>
      <c r="D25" s="125">
        <v>591</v>
      </c>
      <c r="E25" s="876">
        <f t="shared" si="0"/>
        <v>6</v>
      </c>
      <c r="F25" s="877">
        <f t="shared" si="1"/>
        <v>1.015228426395939</v>
      </c>
      <c r="G25" s="878">
        <f t="shared" si="2"/>
        <v>-0.16330974414806748</v>
      </c>
      <c r="H25" s="879"/>
      <c r="I25" s="1114" t="s">
        <v>242</v>
      </c>
      <c r="J25" s="1114"/>
      <c r="K25" s="297">
        <v>11096</v>
      </c>
      <c r="L25" s="297">
        <v>11365</v>
      </c>
      <c r="M25" s="871">
        <f t="shared" si="3"/>
        <v>-269</v>
      </c>
      <c r="N25" s="868">
        <f t="shared" si="4"/>
        <v>-2.36691597008359</v>
      </c>
      <c r="O25" s="872">
        <f t="shared" si="5"/>
        <v>7.3217201959716931</v>
      </c>
      <c r="P25" s="874">
        <v>7</v>
      </c>
      <c r="Q25" s="880" t="s">
        <v>150</v>
      </c>
      <c r="R25" s="125">
        <v>1584</v>
      </c>
      <c r="S25" s="125">
        <v>1381</v>
      </c>
      <c r="T25" s="881">
        <f t="shared" si="6"/>
        <v>203</v>
      </c>
      <c r="U25" s="877">
        <f t="shared" si="7"/>
        <v>14.699493120926865</v>
      </c>
      <c r="V25" s="878">
        <f t="shared" si="8"/>
        <v>-5.5253130103429502</v>
      </c>
      <c r="W25" s="137"/>
      <c r="X25" s="139"/>
      <c r="Y25" s="139"/>
      <c r="Z25" s="135"/>
      <c r="AA25" s="215"/>
      <c r="AB25" s="135"/>
      <c r="AC25" s="135"/>
      <c r="AD25" s="135"/>
      <c r="AE25" s="135"/>
    </row>
    <row r="26" spans="1:31" ht="18.600000000000001" customHeight="1" x14ac:dyDescent="0.15">
      <c r="A26" s="874">
        <v>21</v>
      </c>
      <c r="B26" s="880" t="s">
        <v>112</v>
      </c>
      <c r="C26" s="125">
        <v>503</v>
      </c>
      <c r="D26" s="125">
        <v>512</v>
      </c>
      <c r="E26" s="876">
        <f t="shared" si="0"/>
        <v>-9</v>
      </c>
      <c r="F26" s="877">
        <f t="shared" si="1"/>
        <v>-1.7578125</v>
      </c>
      <c r="G26" s="878">
        <f t="shared" si="2"/>
        <v>0.24496461622210125</v>
      </c>
      <c r="H26" s="879"/>
      <c r="I26" s="874">
        <v>1</v>
      </c>
      <c r="J26" s="880" t="s">
        <v>146</v>
      </c>
      <c r="K26" s="125">
        <v>1568</v>
      </c>
      <c r="L26" s="125">
        <v>1595</v>
      </c>
      <c r="M26" s="881">
        <f t="shared" si="3"/>
        <v>-27</v>
      </c>
      <c r="N26" s="877">
        <f t="shared" si="4"/>
        <v>-1.6927899686520376</v>
      </c>
      <c r="O26" s="879">
        <f t="shared" si="5"/>
        <v>0.7348938486663037</v>
      </c>
      <c r="P26" s="874">
        <v>8</v>
      </c>
      <c r="Q26" s="880" t="s">
        <v>36</v>
      </c>
      <c r="R26" s="125">
        <v>867</v>
      </c>
      <c r="S26" s="125">
        <v>889</v>
      </c>
      <c r="T26" s="881">
        <f t="shared" si="6"/>
        <v>-22</v>
      </c>
      <c r="U26" s="877">
        <f t="shared" si="7"/>
        <v>-2.4746906636670416</v>
      </c>
      <c r="V26" s="878">
        <f t="shared" si="8"/>
        <v>0.5988023952095809</v>
      </c>
      <c r="W26" s="137"/>
      <c r="Y26" s="176"/>
      <c r="AE26" s="135"/>
    </row>
    <row r="27" spans="1:31" ht="18.600000000000001" customHeight="1" x14ac:dyDescent="0.15">
      <c r="A27" s="874">
        <v>22</v>
      </c>
      <c r="B27" s="880" t="s">
        <v>116</v>
      </c>
      <c r="C27" s="125">
        <v>145</v>
      </c>
      <c r="D27" s="125">
        <v>168</v>
      </c>
      <c r="E27" s="876">
        <f t="shared" si="0"/>
        <v>-23</v>
      </c>
      <c r="F27" s="877">
        <f t="shared" si="1"/>
        <v>-13.690476190476192</v>
      </c>
      <c r="G27" s="878">
        <f t="shared" si="2"/>
        <v>0.62602068590092541</v>
      </c>
      <c r="H27" s="879"/>
      <c r="I27" s="874">
        <v>2</v>
      </c>
      <c r="J27" s="880" t="s">
        <v>149</v>
      </c>
      <c r="K27" s="125">
        <v>3733</v>
      </c>
      <c r="L27" s="125">
        <v>3808</v>
      </c>
      <c r="M27" s="881">
        <f t="shared" si="3"/>
        <v>-75</v>
      </c>
      <c r="N27" s="877">
        <f t="shared" si="4"/>
        <v>-1.9695378151260503</v>
      </c>
      <c r="O27" s="879">
        <f t="shared" si="5"/>
        <v>2.0413718018508438</v>
      </c>
      <c r="P27" s="874">
        <v>9</v>
      </c>
      <c r="Q27" s="880" t="s">
        <v>39</v>
      </c>
      <c r="R27" s="125">
        <v>1234</v>
      </c>
      <c r="S27" s="125">
        <v>1066</v>
      </c>
      <c r="T27" s="881">
        <f t="shared" si="6"/>
        <v>168</v>
      </c>
      <c r="U27" s="877">
        <f t="shared" si="7"/>
        <v>15.75984990619137</v>
      </c>
      <c r="V27" s="878">
        <f t="shared" si="8"/>
        <v>-4.5726728361458902</v>
      </c>
      <c r="W27" s="137"/>
      <c r="X27" s="139"/>
      <c r="Y27" s="602"/>
      <c r="AA27" s="602"/>
      <c r="AB27" s="603"/>
      <c r="AC27" s="137"/>
      <c r="AD27" s="137"/>
      <c r="AE27" s="135"/>
    </row>
    <row r="28" spans="1:31" ht="18.600000000000001" customHeight="1" x14ac:dyDescent="0.15">
      <c r="A28" s="874">
        <v>23</v>
      </c>
      <c r="B28" s="880" t="s">
        <v>120</v>
      </c>
      <c r="C28" s="125">
        <v>524</v>
      </c>
      <c r="D28" s="125">
        <v>533</v>
      </c>
      <c r="E28" s="876">
        <f t="shared" si="0"/>
        <v>-9</v>
      </c>
      <c r="F28" s="877">
        <f t="shared" si="1"/>
        <v>-1.6885553470919326</v>
      </c>
      <c r="G28" s="878">
        <f t="shared" si="2"/>
        <v>0.24496461622210125</v>
      </c>
      <c r="H28" s="879"/>
      <c r="I28" s="874">
        <v>3</v>
      </c>
      <c r="J28" s="880" t="s">
        <v>35</v>
      </c>
      <c r="K28" s="125">
        <v>2859</v>
      </c>
      <c r="L28" s="125">
        <v>2843</v>
      </c>
      <c r="M28" s="881">
        <f t="shared" si="3"/>
        <v>16</v>
      </c>
      <c r="N28" s="877">
        <f t="shared" si="4"/>
        <v>0.5627857896588111</v>
      </c>
      <c r="O28" s="879">
        <f t="shared" si="5"/>
        <v>-0.43549265106151336</v>
      </c>
      <c r="P28" s="874">
        <v>10</v>
      </c>
      <c r="Q28" s="880" t="s">
        <v>235</v>
      </c>
      <c r="R28" s="125">
        <v>539</v>
      </c>
      <c r="S28" s="125">
        <v>430</v>
      </c>
      <c r="T28" s="881">
        <f t="shared" si="6"/>
        <v>109</v>
      </c>
      <c r="U28" s="877">
        <f t="shared" si="7"/>
        <v>25.348837209302328</v>
      </c>
      <c r="V28" s="878">
        <f t="shared" si="8"/>
        <v>-2.9667936853565595</v>
      </c>
      <c r="W28" s="137"/>
      <c r="AE28" s="135"/>
    </row>
    <row r="29" spans="1:31" ht="18.600000000000001" customHeight="1" x14ac:dyDescent="0.15">
      <c r="A29" s="874">
        <v>24</v>
      </c>
      <c r="B29" s="880" t="s">
        <v>124</v>
      </c>
      <c r="C29" s="125">
        <v>223</v>
      </c>
      <c r="D29" s="125">
        <v>255</v>
      </c>
      <c r="E29" s="876">
        <f t="shared" si="0"/>
        <v>-32</v>
      </c>
      <c r="F29" s="877">
        <f t="shared" si="1"/>
        <v>-12.549019607843137</v>
      </c>
      <c r="G29" s="878">
        <f t="shared" si="2"/>
        <v>0.87098530212302672</v>
      </c>
      <c r="H29" s="879"/>
      <c r="I29" s="874">
        <v>4</v>
      </c>
      <c r="J29" s="880" t="s">
        <v>38</v>
      </c>
      <c r="K29" s="125">
        <v>483</v>
      </c>
      <c r="L29" s="125">
        <v>504</v>
      </c>
      <c r="M29" s="881">
        <f t="shared" si="3"/>
        <v>-21</v>
      </c>
      <c r="N29" s="877">
        <f t="shared" si="4"/>
        <v>-4.1666666666666661</v>
      </c>
      <c r="O29" s="879">
        <f t="shared" si="5"/>
        <v>0.57158410451823627</v>
      </c>
      <c r="P29" s="874">
        <v>11</v>
      </c>
      <c r="Q29" s="880" t="s">
        <v>236</v>
      </c>
      <c r="R29" s="125">
        <v>416</v>
      </c>
      <c r="S29" s="125">
        <v>442</v>
      </c>
      <c r="T29" s="881">
        <f t="shared" si="6"/>
        <v>-26</v>
      </c>
      <c r="U29" s="877">
        <f t="shared" si="7"/>
        <v>-5.8823529411764701</v>
      </c>
      <c r="V29" s="878">
        <f t="shared" si="8"/>
        <v>0.70767555797495918</v>
      </c>
      <c r="W29" s="137"/>
      <c r="AE29" s="135"/>
    </row>
    <row r="30" spans="1:31" ht="18.600000000000001" customHeight="1" x14ac:dyDescent="0.15">
      <c r="A30" s="874">
        <v>25</v>
      </c>
      <c r="B30" s="880" t="s">
        <v>127</v>
      </c>
      <c r="C30" s="125">
        <v>100</v>
      </c>
      <c r="D30" s="125">
        <v>146</v>
      </c>
      <c r="E30" s="876">
        <f t="shared" si="0"/>
        <v>-46</v>
      </c>
      <c r="F30" s="877">
        <f t="shared" si="1"/>
        <v>-31.506849315068493</v>
      </c>
      <c r="G30" s="878">
        <f t="shared" si="2"/>
        <v>1.2520413718018508</v>
      </c>
      <c r="H30" s="879"/>
      <c r="I30" s="874">
        <v>5</v>
      </c>
      <c r="J30" s="880" t="s">
        <v>41</v>
      </c>
      <c r="K30" s="125">
        <v>395</v>
      </c>
      <c r="L30" s="125">
        <v>416</v>
      </c>
      <c r="M30" s="881">
        <f t="shared" si="3"/>
        <v>-21</v>
      </c>
      <c r="N30" s="877">
        <f t="shared" si="4"/>
        <v>-5.0480769230769234</v>
      </c>
      <c r="O30" s="879">
        <f t="shared" si="5"/>
        <v>0.57158410451823627</v>
      </c>
      <c r="P30" s="874">
        <v>12</v>
      </c>
      <c r="Q30" s="880" t="s">
        <v>237</v>
      </c>
      <c r="R30" s="125">
        <v>1577</v>
      </c>
      <c r="S30" s="125">
        <v>1615</v>
      </c>
      <c r="T30" s="881">
        <f t="shared" si="6"/>
        <v>-38</v>
      </c>
      <c r="U30" s="877">
        <f t="shared" si="7"/>
        <v>-2.3529411764705883</v>
      </c>
      <c r="V30" s="878">
        <f t="shared" si="8"/>
        <v>1.0342950462710943</v>
      </c>
      <c r="W30" s="137"/>
      <c r="AE30" s="135"/>
    </row>
    <row r="31" spans="1:31" ht="18.600000000000001" customHeight="1" x14ac:dyDescent="0.15">
      <c r="A31" s="874">
        <v>26</v>
      </c>
      <c r="B31" s="880" t="s">
        <v>130</v>
      </c>
      <c r="C31" s="125">
        <v>151</v>
      </c>
      <c r="D31" s="125">
        <v>179</v>
      </c>
      <c r="E31" s="876">
        <f t="shared" si="0"/>
        <v>-28</v>
      </c>
      <c r="F31" s="877">
        <f t="shared" si="1"/>
        <v>-15.64245810055866</v>
      </c>
      <c r="G31" s="878">
        <f t="shared" si="2"/>
        <v>0.76211213935764832</v>
      </c>
      <c r="H31" s="879"/>
      <c r="I31" s="874">
        <v>6</v>
      </c>
      <c r="J31" s="880" t="s">
        <v>44</v>
      </c>
      <c r="K31" s="125">
        <v>91</v>
      </c>
      <c r="L31" s="125">
        <v>109</v>
      </c>
      <c r="M31" s="881">
        <f t="shared" si="3"/>
        <v>-18</v>
      </c>
      <c r="N31" s="877">
        <f t="shared" si="4"/>
        <v>-16.513761467889911</v>
      </c>
      <c r="O31" s="879">
        <f t="shared" si="5"/>
        <v>0.4899292324442025</v>
      </c>
      <c r="P31" s="874">
        <v>13</v>
      </c>
      <c r="Q31" s="880" t="s">
        <v>238</v>
      </c>
      <c r="R31" s="125">
        <v>1483</v>
      </c>
      <c r="S31" s="125">
        <v>1406</v>
      </c>
      <c r="T31" s="881">
        <f t="shared" si="6"/>
        <v>77</v>
      </c>
      <c r="U31" s="877">
        <f t="shared" si="7"/>
        <v>5.4765291607396867</v>
      </c>
      <c r="V31" s="878">
        <f t="shared" si="8"/>
        <v>-2.0958083832335328</v>
      </c>
      <c r="W31" s="137"/>
      <c r="AE31" s="135"/>
    </row>
    <row r="32" spans="1:31" ht="18.600000000000001" customHeight="1" x14ac:dyDescent="0.15">
      <c r="A32" s="874">
        <v>27</v>
      </c>
      <c r="B32" s="880" t="s">
        <v>133</v>
      </c>
      <c r="C32" s="125">
        <v>221</v>
      </c>
      <c r="D32" s="125">
        <v>229</v>
      </c>
      <c r="E32" s="876">
        <f t="shared" si="0"/>
        <v>-8</v>
      </c>
      <c r="F32" s="877">
        <f t="shared" si="1"/>
        <v>-3.4934497816593884</v>
      </c>
      <c r="G32" s="878">
        <f t="shared" si="2"/>
        <v>0.21774632553075668</v>
      </c>
      <c r="H32" s="879"/>
      <c r="I32" s="874">
        <v>7</v>
      </c>
      <c r="J32" s="880" t="s">
        <v>48</v>
      </c>
      <c r="K32" s="125">
        <v>343</v>
      </c>
      <c r="L32" s="125">
        <v>371</v>
      </c>
      <c r="M32" s="881">
        <f t="shared" si="3"/>
        <v>-28</v>
      </c>
      <c r="N32" s="877">
        <f t="shared" si="4"/>
        <v>-7.5471698113207548</v>
      </c>
      <c r="O32" s="879">
        <f t="shared" si="5"/>
        <v>0.76211213935764832</v>
      </c>
      <c r="P32" s="874">
        <v>14</v>
      </c>
      <c r="Q32" s="880" t="s">
        <v>239</v>
      </c>
      <c r="R32" s="125">
        <v>1136</v>
      </c>
      <c r="S32" s="125">
        <v>1250</v>
      </c>
      <c r="T32" s="881">
        <f t="shared" si="6"/>
        <v>-114</v>
      </c>
      <c r="U32" s="877">
        <f t="shared" si="7"/>
        <v>-9.120000000000001</v>
      </c>
      <c r="V32" s="878">
        <f t="shared" si="8"/>
        <v>3.1028851388132823</v>
      </c>
      <c r="W32" s="137"/>
      <c r="AE32" s="135"/>
    </row>
    <row r="33" spans="1:31" ht="18.600000000000001" customHeight="1" x14ac:dyDescent="0.15">
      <c r="A33" s="874">
        <v>28</v>
      </c>
      <c r="B33" s="880" t="s">
        <v>136</v>
      </c>
      <c r="C33" s="125">
        <v>65</v>
      </c>
      <c r="D33" s="125">
        <v>71</v>
      </c>
      <c r="E33" s="876">
        <f t="shared" si="0"/>
        <v>-6</v>
      </c>
      <c r="F33" s="877">
        <f t="shared" si="1"/>
        <v>-8.4507042253521121</v>
      </c>
      <c r="G33" s="878">
        <f t="shared" si="2"/>
        <v>0.16330974414806748</v>
      </c>
      <c r="H33" s="879"/>
      <c r="I33" s="874">
        <v>8</v>
      </c>
      <c r="J33" s="880" t="s">
        <v>52</v>
      </c>
      <c r="K33" s="125">
        <v>422</v>
      </c>
      <c r="L33" s="125">
        <v>448</v>
      </c>
      <c r="M33" s="881">
        <f t="shared" si="3"/>
        <v>-26</v>
      </c>
      <c r="N33" s="877">
        <f t="shared" si="4"/>
        <v>-5.8035714285714288</v>
      </c>
      <c r="O33" s="879">
        <f t="shared" si="5"/>
        <v>0.70767555797495918</v>
      </c>
      <c r="P33" s="874">
        <v>15</v>
      </c>
      <c r="Q33" s="880" t="s">
        <v>240</v>
      </c>
      <c r="R33" s="125">
        <v>497</v>
      </c>
      <c r="S33" s="125">
        <v>505</v>
      </c>
      <c r="T33" s="881">
        <f t="shared" si="6"/>
        <v>-8</v>
      </c>
      <c r="U33" s="877">
        <f t="shared" si="7"/>
        <v>-1.5841584158415842</v>
      </c>
      <c r="V33" s="878">
        <f t="shared" si="8"/>
        <v>0.21774632553075668</v>
      </c>
      <c r="W33" s="137"/>
      <c r="AE33" s="135"/>
    </row>
    <row r="34" spans="1:31" ht="18.600000000000001" customHeight="1" x14ac:dyDescent="0.15">
      <c r="A34" s="874">
        <v>29</v>
      </c>
      <c r="B34" s="880" t="s">
        <v>139</v>
      </c>
      <c r="C34" s="125">
        <v>750</v>
      </c>
      <c r="D34" s="125">
        <v>745</v>
      </c>
      <c r="E34" s="876">
        <f t="shared" si="0"/>
        <v>5</v>
      </c>
      <c r="F34" s="877">
        <f t="shared" si="1"/>
        <v>0.67114093959731547</v>
      </c>
      <c r="G34" s="878">
        <f t="shared" si="2"/>
        <v>-0.13609145345672291</v>
      </c>
      <c r="H34" s="879"/>
      <c r="I34" s="874">
        <v>9</v>
      </c>
      <c r="J34" s="880" t="s">
        <v>55</v>
      </c>
      <c r="K34" s="125">
        <v>1202</v>
      </c>
      <c r="L34" s="125">
        <v>1271</v>
      </c>
      <c r="M34" s="881">
        <f t="shared" si="3"/>
        <v>-69</v>
      </c>
      <c r="N34" s="877">
        <f t="shared" si="4"/>
        <v>-5.4287962234461054</v>
      </c>
      <c r="O34" s="879">
        <f t="shared" si="5"/>
        <v>1.8780620577027765</v>
      </c>
      <c r="P34" s="874">
        <v>16</v>
      </c>
      <c r="Q34" s="880" t="s">
        <v>241</v>
      </c>
      <c r="R34" s="125">
        <v>835</v>
      </c>
      <c r="S34" s="125">
        <v>841</v>
      </c>
      <c r="T34" s="881">
        <f t="shared" si="6"/>
        <v>-6</v>
      </c>
      <c r="U34" s="877">
        <f t="shared" si="7"/>
        <v>-0.71343638525564801</v>
      </c>
      <c r="V34" s="878">
        <f t="shared" si="8"/>
        <v>0.16330974414806748</v>
      </c>
      <c r="W34" s="137"/>
      <c r="AE34" s="135"/>
    </row>
    <row r="35" spans="1:31" ht="18.600000000000001" customHeight="1" x14ac:dyDescent="0.15">
      <c r="A35" s="874">
        <v>30</v>
      </c>
      <c r="B35" s="880" t="s">
        <v>142</v>
      </c>
      <c r="C35" s="125">
        <v>385</v>
      </c>
      <c r="D35" s="125">
        <v>440</v>
      </c>
      <c r="E35" s="876">
        <f t="shared" si="0"/>
        <v>-55</v>
      </c>
      <c r="F35" s="877">
        <f t="shared" si="1"/>
        <v>-12.5</v>
      </c>
      <c r="G35" s="878">
        <f t="shared" si="2"/>
        <v>1.4970059880239521</v>
      </c>
      <c r="H35" s="879"/>
      <c r="I35" s="1114" t="s">
        <v>244</v>
      </c>
      <c r="J35" s="1114"/>
      <c r="K35" s="297">
        <v>1616</v>
      </c>
      <c r="L35" s="297">
        <v>1868</v>
      </c>
      <c r="M35" s="871">
        <f t="shared" si="3"/>
        <v>-252</v>
      </c>
      <c r="N35" s="868">
        <f t="shared" si="4"/>
        <v>-13.49036402569593</v>
      </c>
      <c r="O35" s="872">
        <f t="shared" si="5"/>
        <v>6.8590092542188357</v>
      </c>
      <c r="P35" s="1114" t="s">
        <v>246</v>
      </c>
      <c r="Q35" s="1114"/>
      <c r="R35" s="297">
        <v>2908</v>
      </c>
      <c r="S35" s="297">
        <v>3186</v>
      </c>
      <c r="T35" s="871">
        <f t="shared" si="6"/>
        <v>-278</v>
      </c>
      <c r="U35" s="868">
        <f t="shared" si="7"/>
        <v>-8.7256748273697422</v>
      </c>
      <c r="V35" s="869">
        <f t="shared" si="8"/>
        <v>7.5666848121937944</v>
      </c>
      <c r="W35" s="137"/>
      <c r="AE35" s="135"/>
    </row>
    <row r="36" spans="1:31" ht="18.600000000000001" customHeight="1" x14ac:dyDescent="0.15">
      <c r="A36" s="874">
        <v>31</v>
      </c>
      <c r="B36" s="880" t="s">
        <v>145</v>
      </c>
      <c r="C36" s="125">
        <v>3249</v>
      </c>
      <c r="D36" s="125">
        <v>3105</v>
      </c>
      <c r="E36" s="876">
        <f t="shared" si="0"/>
        <v>144</v>
      </c>
      <c r="F36" s="877">
        <f t="shared" si="1"/>
        <v>4.63768115942029</v>
      </c>
      <c r="G36" s="878">
        <f t="shared" si="2"/>
        <v>-3.91943385955362</v>
      </c>
      <c r="H36" s="879"/>
      <c r="I36" s="888">
        <v>1</v>
      </c>
      <c r="J36" s="889" t="s">
        <v>293</v>
      </c>
      <c r="K36" s="125">
        <v>1616</v>
      </c>
      <c r="L36" s="125">
        <v>1868</v>
      </c>
      <c r="M36" s="881">
        <f t="shared" si="3"/>
        <v>-252</v>
      </c>
      <c r="N36" s="877">
        <f t="shared" si="4"/>
        <v>-13.49036402569593</v>
      </c>
      <c r="O36" s="879">
        <f t="shared" si="5"/>
        <v>6.8590092542188357</v>
      </c>
      <c r="P36" s="874">
        <v>1</v>
      </c>
      <c r="Q36" s="880" t="s">
        <v>68</v>
      </c>
      <c r="R36" s="125">
        <v>125</v>
      </c>
      <c r="S36" s="125">
        <v>131</v>
      </c>
      <c r="T36" s="881">
        <f t="shared" si="6"/>
        <v>-6</v>
      </c>
      <c r="U36" s="877">
        <f t="shared" si="7"/>
        <v>-4.5801526717557248</v>
      </c>
      <c r="V36" s="878">
        <f t="shared" si="8"/>
        <v>0.16330974414806748</v>
      </c>
      <c r="W36" s="137"/>
      <c r="AE36" s="135"/>
    </row>
    <row r="37" spans="1:31" ht="18.600000000000001" customHeight="1" x14ac:dyDescent="0.15">
      <c r="A37" s="874">
        <v>32</v>
      </c>
      <c r="B37" s="880" t="s">
        <v>148</v>
      </c>
      <c r="C37" s="125">
        <v>2456</v>
      </c>
      <c r="D37" s="125">
        <v>2429</v>
      </c>
      <c r="E37" s="876">
        <f t="shared" si="0"/>
        <v>27</v>
      </c>
      <c r="F37" s="877">
        <f t="shared" si="1"/>
        <v>1.1115685467270482</v>
      </c>
      <c r="G37" s="878">
        <f t="shared" si="2"/>
        <v>-0.7348938486663037</v>
      </c>
      <c r="H37" s="879"/>
      <c r="I37" s="1114" t="s">
        <v>245</v>
      </c>
      <c r="J37" s="1114"/>
      <c r="K37" s="297">
        <v>733</v>
      </c>
      <c r="L37" s="297">
        <v>894</v>
      </c>
      <c r="M37" s="871">
        <f t="shared" si="3"/>
        <v>-161</v>
      </c>
      <c r="N37" s="868">
        <f t="shared" si="4"/>
        <v>-18.008948545861298</v>
      </c>
      <c r="O37" s="872">
        <f t="shared" si="5"/>
        <v>4.3821448013064774</v>
      </c>
      <c r="P37" s="874">
        <v>2</v>
      </c>
      <c r="Q37" s="880" t="s">
        <v>72</v>
      </c>
      <c r="R37" s="125">
        <v>303</v>
      </c>
      <c r="S37" s="125">
        <v>270</v>
      </c>
      <c r="T37" s="881">
        <f t="shared" si="6"/>
        <v>33</v>
      </c>
      <c r="U37" s="877">
        <f t="shared" si="7"/>
        <v>12.222222222222221</v>
      </c>
      <c r="V37" s="878">
        <f t="shared" si="8"/>
        <v>-0.89820359281437123</v>
      </c>
      <c r="W37" s="137"/>
      <c r="AE37" s="135"/>
    </row>
    <row r="38" spans="1:31" ht="18.600000000000001" customHeight="1" x14ac:dyDescent="0.15">
      <c r="A38" s="874">
        <v>33</v>
      </c>
      <c r="B38" s="880" t="s">
        <v>34</v>
      </c>
      <c r="C38" s="125">
        <v>1189</v>
      </c>
      <c r="D38" s="125">
        <v>1155</v>
      </c>
      <c r="E38" s="876">
        <f t="shared" si="0"/>
        <v>34</v>
      </c>
      <c r="F38" s="877">
        <f t="shared" si="1"/>
        <v>2.943722943722944</v>
      </c>
      <c r="G38" s="878">
        <f t="shared" si="2"/>
        <v>-0.92542188350571586</v>
      </c>
      <c r="H38" s="879"/>
      <c r="I38" s="874">
        <v>1</v>
      </c>
      <c r="J38" s="880" t="s">
        <v>71</v>
      </c>
      <c r="K38" s="125">
        <v>88</v>
      </c>
      <c r="L38" s="125">
        <v>106</v>
      </c>
      <c r="M38" s="881">
        <f t="shared" si="3"/>
        <v>-18</v>
      </c>
      <c r="N38" s="877">
        <f t="shared" si="4"/>
        <v>-16.981132075471699</v>
      </c>
      <c r="O38" s="879">
        <f t="shared" si="5"/>
        <v>0.4899292324442025</v>
      </c>
      <c r="P38" s="874">
        <v>3</v>
      </c>
      <c r="Q38" s="880" t="s">
        <v>76</v>
      </c>
      <c r="R38" s="125">
        <v>373</v>
      </c>
      <c r="S38" s="125">
        <v>391</v>
      </c>
      <c r="T38" s="881">
        <f t="shared" si="6"/>
        <v>-18</v>
      </c>
      <c r="U38" s="877">
        <f t="shared" si="7"/>
        <v>-4.6035805626598467</v>
      </c>
      <c r="V38" s="878">
        <f t="shared" si="8"/>
        <v>0.4899292324442025</v>
      </c>
      <c r="W38" s="137"/>
      <c r="AE38" s="135"/>
    </row>
    <row r="39" spans="1:31" ht="18.600000000000001" customHeight="1" x14ac:dyDescent="0.15">
      <c r="A39" s="874">
        <v>34</v>
      </c>
      <c r="B39" s="880" t="s">
        <v>37</v>
      </c>
      <c r="C39" s="125">
        <v>607</v>
      </c>
      <c r="D39" s="125">
        <v>628</v>
      </c>
      <c r="E39" s="876">
        <f t="shared" si="0"/>
        <v>-21</v>
      </c>
      <c r="F39" s="877">
        <f t="shared" si="1"/>
        <v>-3.3439490445859872</v>
      </c>
      <c r="G39" s="878">
        <f t="shared" si="2"/>
        <v>0.57158410451823627</v>
      </c>
      <c r="H39" s="879"/>
      <c r="I39" s="874">
        <v>2</v>
      </c>
      <c r="J39" s="880" t="s">
        <v>75</v>
      </c>
      <c r="K39" s="125">
        <v>126</v>
      </c>
      <c r="L39" s="125">
        <v>151</v>
      </c>
      <c r="M39" s="881">
        <f t="shared" si="3"/>
        <v>-25</v>
      </c>
      <c r="N39" s="877">
        <f t="shared" si="4"/>
        <v>-16.556291390728479</v>
      </c>
      <c r="O39" s="879">
        <f t="shared" si="5"/>
        <v>0.68045726728361466</v>
      </c>
      <c r="P39" s="874">
        <v>4</v>
      </c>
      <c r="Q39" s="880" t="s">
        <v>80</v>
      </c>
      <c r="R39" s="125">
        <v>1273</v>
      </c>
      <c r="S39" s="125">
        <v>1435</v>
      </c>
      <c r="T39" s="881">
        <f t="shared" si="6"/>
        <v>-162</v>
      </c>
      <c r="U39" s="877">
        <f t="shared" si="7"/>
        <v>-11.289198606271778</v>
      </c>
      <c r="V39" s="878">
        <f t="shared" si="8"/>
        <v>4.4093630919978226</v>
      </c>
      <c r="W39" s="137"/>
      <c r="AE39" s="135"/>
    </row>
    <row r="40" spans="1:31" ht="18.600000000000001" customHeight="1" x14ac:dyDescent="0.15">
      <c r="A40" s="874">
        <v>35</v>
      </c>
      <c r="B40" s="880" t="s">
        <v>40</v>
      </c>
      <c r="C40" s="125">
        <v>172</v>
      </c>
      <c r="D40" s="125">
        <v>194</v>
      </c>
      <c r="E40" s="876">
        <f t="shared" si="0"/>
        <v>-22</v>
      </c>
      <c r="F40" s="877">
        <f t="shared" si="1"/>
        <v>-11.340206185567011</v>
      </c>
      <c r="G40" s="878">
        <f t="shared" si="2"/>
        <v>0.5988023952095809</v>
      </c>
      <c r="H40" s="879"/>
      <c r="I40" s="874">
        <v>3</v>
      </c>
      <c r="J40" s="880" t="s">
        <v>79</v>
      </c>
      <c r="K40" s="125">
        <v>519</v>
      </c>
      <c r="L40" s="125">
        <v>637</v>
      </c>
      <c r="M40" s="881">
        <f t="shared" si="3"/>
        <v>-118</v>
      </c>
      <c r="N40" s="877">
        <f t="shared" si="4"/>
        <v>-18.524332810047095</v>
      </c>
      <c r="O40" s="879">
        <f t="shared" si="5"/>
        <v>3.2117583015786608</v>
      </c>
      <c r="P40" s="874">
        <v>5</v>
      </c>
      <c r="Q40" s="880" t="s">
        <v>84</v>
      </c>
      <c r="R40" s="125">
        <v>476</v>
      </c>
      <c r="S40" s="125">
        <v>544</v>
      </c>
      <c r="T40" s="881">
        <f t="shared" si="6"/>
        <v>-68</v>
      </c>
      <c r="U40" s="877">
        <f t="shared" si="7"/>
        <v>-12.5</v>
      </c>
      <c r="V40" s="878">
        <f t="shared" si="8"/>
        <v>1.8508437670114317</v>
      </c>
      <c r="W40" s="137"/>
      <c r="AE40" s="135"/>
    </row>
    <row r="41" spans="1:31" ht="18.600000000000001" customHeight="1" x14ac:dyDescent="0.15">
      <c r="A41" s="874">
        <v>36</v>
      </c>
      <c r="B41" s="880" t="s">
        <v>43</v>
      </c>
      <c r="C41" s="125">
        <v>1019</v>
      </c>
      <c r="D41" s="125">
        <v>1145</v>
      </c>
      <c r="E41" s="876">
        <f t="shared" si="0"/>
        <v>-126</v>
      </c>
      <c r="F41" s="877">
        <f t="shared" si="1"/>
        <v>-11.004366812227074</v>
      </c>
      <c r="G41" s="878">
        <f t="shared" si="2"/>
        <v>3.4295046271094178</v>
      </c>
      <c r="H41" s="879"/>
      <c r="I41" s="1114" t="s">
        <v>230</v>
      </c>
      <c r="J41" s="1114"/>
      <c r="K41" s="297">
        <v>1783</v>
      </c>
      <c r="L41" s="297">
        <v>2017</v>
      </c>
      <c r="M41" s="871">
        <f t="shared" si="3"/>
        <v>-234</v>
      </c>
      <c r="N41" s="868">
        <f t="shared" si="4"/>
        <v>-11.601388200297471</v>
      </c>
      <c r="O41" s="872">
        <f t="shared" si="5"/>
        <v>6.3690800217746331</v>
      </c>
      <c r="P41" s="874">
        <v>6</v>
      </c>
      <c r="Q41" s="880" t="s">
        <v>88</v>
      </c>
      <c r="R41" s="125">
        <v>358</v>
      </c>
      <c r="S41" s="125">
        <v>415</v>
      </c>
      <c r="T41" s="881">
        <f t="shared" si="6"/>
        <v>-57</v>
      </c>
      <c r="U41" s="877">
        <f t="shared" si="7"/>
        <v>-13.734939759036143</v>
      </c>
      <c r="V41" s="878">
        <f t="shared" si="8"/>
        <v>1.5514425694066412</v>
      </c>
      <c r="W41" s="137"/>
      <c r="AE41" s="135"/>
    </row>
    <row r="42" spans="1:31" ht="18.600000000000001" customHeight="1" x14ac:dyDescent="0.15">
      <c r="A42" s="874">
        <v>37</v>
      </c>
      <c r="B42" s="880" t="s">
        <v>47</v>
      </c>
      <c r="C42" s="125">
        <v>2509</v>
      </c>
      <c r="D42" s="125">
        <v>2766</v>
      </c>
      <c r="E42" s="876">
        <f t="shared" si="0"/>
        <v>-257</v>
      </c>
      <c r="F42" s="877">
        <f t="shared" si="1"/>
        <v>-9.2913955169920452</v>
      </c>
      <c r="G42" s="878">
        <f t="shared" si="2"/>
        <v>6.995100707675558</v>
      </c>
      <c r="H42" s="879"/>
      <c r="I42" s="874">
        <v>1</v>
      </c>
      <c r="J42" s="880" t="s">
        <v>87</v>
      </c>
      <c r="K42" s="125">
        <v>170</v>
      </c>
      <c r="L42" s="125">
        <v>180</v>
      </c>
      <c r="M42" s="881">
        <f t="shared" si="3"/>
        <v>-10</v>
      </c>
      <c r="N42" s="877">
        <f t="shared" si="4"/>
        <v>-5.5555555555555554</v>
      </c>
      <c r="O42" s="879">
        <f t="shared" si="5"/>
        <v>0.27218290691344582</v>
      </c>
      <c r="P42" s="1114" t="s">
        <v>232</v>
      </c>
      <c r="Q42" s="1114"/>
      <c r="R42" s="297">
        <v>4001</v>
      </c>
      <c r="S42" s="297">
        <v>4268</v>
      </c>
      <c r="T42" s="871">
        <f t="shared" si="6"/>
        <v>-267</v>
      </c>
      <c r="U42" s="868">
        <f t="shared" si="7"/>
        <v>-6.2558575445173386</v>
      </c>
      <c r="V42" s="869">
        <f t="shared" si="8"/>
        <v>7.2672836145890045</v>
      </c>
      <c r="W42" s="137"/>
      <c r="AE42" s="135"/>
    </row>
    <row r="43" spans="1:31" ht="18.600000000000001" customHeight="1" x14ac:dyDescent="0.15">
      <c r="A43" s="874">
        <v>38</v>
      </c>
      <c r="B43" s="880" t="s">
        <v>51</v>
      </c>
      <c r="C43" s="125">
        <v>783</v>
      </c>
      <c r="D43" s="125">
        <v>578</v>
      </c>
      <c r="E43" s="876">
        <f t="shared" si="0"/>
        <v>205</v>
      </c>
      <c r="F43" s="877">
        <f t="shared" si="1"/>
        <v>35.46712802768166</v>
      </c>
      <c r="G43" s="878">
        <f t="shared" si="2"/>
        <v>-5.5797495917256397</v>
      </c>
      <c r="H43" s="879"/>
      <c r="I43" s="874">
        <v>2</v>
      </c>
      <c r="J43" s="880" t="s">
        <v>91</v>
      </c>
      <c r="K43" s="125">
        <v>938</v>
      </c>
      <c r="L43" s="125">
        <v>1044</v>
      </c>
      <c r="M43" s="881">
        <f t="shared" si="3"/>
        <v>-106</v>
      </c>
      <c r="N43" s="877">
        <f t="shared" si="4"/>
        <v>-10.153256704980842</v>
      </c>
      <c r="O43" s="879">
        <f t="shared" si="5"/>
        <v>2.8851388132825262</v>
      </c>
      <c r="P43" s="874">
        <v>1</v>
      </c>
      <c r="Q43" s="880" t="s">
        <v>96</v>
      </c>
      <c r="R43" s="125">
        <v>1280</v>
      </c>
      <c r="S43" s="125">
        <v>1329</v>
      </c>
      <c r="T43" s="881">
        <f t="shared" si="6"/>
        <v>-49</v>
      </c>
      <c r="U43" s="877">
        <f t="shared" si="7"/>
        <v>-3.6869826937547026</v>
      </c>
      <c r="V43" s="878">
        <f t="shared" si="8"/>
        <v>1.3336962438758846</v>
      </c>
      <c r="W43" s="137"/>
      <c r="AE43" s="135"/>
    </row>
    <row r="44" spans="1:31" ht="18.600000000000001" customHeight="1" x14ac:dyDescent="0.15">
      <c r="A44" s="874">
        <v>39</v>
      </c>
      <c r="B44" s="880" t="s">
        <v>54</v>
      </c>
      <c r="C44" s="125">
        <v>261</v>
      </c>
      <c r="D44" s="125">
        <v>279</v>
      </c>
      <c r="E44" s="876">
        <f t="shared" si="0"/>
        <v>-18</v>
      </c>
      <c r="F44" s="877">
        <f t="shared" si="1"/>
        <v>-6.4516129032258061</v>
      </c>
      <c r="G44" s="878">
        <f t="shared" si="2"/>
        <v>0.4899292324442025</v>
      </c>
      <c r="H44" s="879"/>
      <c r="I44" s="874">
        <v>3</v>
      </c>
      <c r="J44" s="880" t="s">
        <v>95</v>
      </c>
      <c r="K44" s="125">
        <v>313</v>
      </c>
      <c r="L44" s="125">
        <v>351</v>
      </c>
      <c r="M44" s="881">
        <f t="shared" si="3"/>
        <v>-38</v>
      </c>
      <c r="N44" s="877">
        <f t="shared" si="4"/>
        <v>-10.826210826210826</v>
      </c>
      <c r="O44" s="879">
        <f t="shared" si="5"/>
        <v>1.0342950462710943</v>
      </c>
      <c r="P44" s="874">
        <v>2</v>
      </c>
      <c r="Q44" s="880" t="s">
        <v>100</v>
      </c>
      <c r="R44" s="125">
        <v>548</v>
      </c>
      <c r="S44" s="125">
        <v>584</v>
      </c>
      <c r="T44" s="881">
        <f t="shared" si="6"/>
        <v>-36</v>
      </c>
      <c r="U44" s="877">
        <f t="shared" si="7"/>
        <v>-6.1643835616438354</v>
      </c>
      <c r="V44" s="878">
        <f t="shared" si="8"/>
        <v>0.979858464888405</v>
      </c>
      <c r="W44" s="137"/>
      <c r="AE44" s="135"/>
    </row>
    <row r="45" spans="1:31" ht="18.600000000000001" customHeight="1" x14ac:dyDescent="0.15">
      <c r="A45" s="874">
        <v>40</v>
      </c>
      <c r="B45" s="880" t="s">
        <v>58</v>
      </c>
      <c r="C45" s="125">
        <v>361</v>
      </c>
      <c r="D45" s="125">
        <v>458</v>
      </c>
      <c r="E45" s="876">
        <f t="shared" si="0"/>
        <v>-97</v>
      </c>
      <c r="F45" s="877">
        <f t="shared" si="1"/>
        <v>-21.179039301310041</v>
      </c>
      <c r="G45" s="878">
        <f t="shared" si="2"/>
        <v>2.6401741970604244</v>
      </c>
      <c r="H45" s="879"/>
      <c r="I45" s="874">
        <v>4</v>
      </c>
      <c r="J45" s="880" t="s">
        <v>99</v>
      </c>
      <c r="K45" s="125">
        <v>362</v>
      </c>
      <c r="L45" s="125">
        <v>442</v>
      </c>
      <c r="M45" s="881">
        <f t="shared" si="3"/>
        <v>-80</v>
      </c>
      <c r="N45" s="877">
        <f t="shared" si="4"/>
        <v>-18.099547511312217</v>
      </c>
      <c r="O45" s="879">
        <f t="shared" si="5"/>
        <v>2.1774632553075666</v>
      </c>
      <c r="P45" s="874">
        <v>3</v>
      </c>
      <c r="Q45" s="880" t="s">
        <v>104</v>
      </c>
      <c r="R45" s="125">
        <v>128</v>
      </c>
      <c r="S45" s="125">
        <v>146</v>
      </c>
      <c r="T45" s="881">
        <f t="shared" si="6"/>
        <v>-18</v>
      </c>
      <c r="U45" s="877">
        <f t="shared" si="7"/>
        <v>-12.328767123287671</v>
      </c>
      <c r="V45" s="878">
        <f t="shared" si="8"/>
        <v>0.4899292324442025</v>
      </c>
      <c r="W45" s="137"/>
      <c r="AE45" s="135"/>
    </row>
    <row r="46" spans="1:31" ht="18.600000000000001" customHeight="1" x14ac:dyDescent="0.15">
      <c r="A46" s="874">
        <v>41</v>
      </c>
      <c r="B46" s="880" t="s">
        <v>62</v>
      </c>
      <c r="C46" s="125">
        <v>560</v>
      </c>
      <c r="D46" s="125">
        <v>567</v>
      </c>
      <c r="E46" s="876">
        <f t="shared" si="0"/>
        <v>-7</v>
      </c>
      <c r="F46" s="877">
        <f t="shared" si="1"/>
        <v>-1.2345679012345678</v>
      </c>
      <c r="G46" s="878">
        <f t="shared" si="2"/>
        <v>0.19052803483941208</v>
      </c>
      <c r="H46" s="879"/>
      <c r="I46" s="890"/>
      <c r="J46" s="890"/>
      <c r="K46" s="129"/>
      <c r="L46" s="129"/>
      <c r="M46" s="874"/>
      <c r="N46" s="505"/>
      <c r="O46" s="505"/>
      <c r="P46" s="874">
        <v>4</v>
      </c>
      <c r="Q46" s="880" t="s">
        <v>108</v>
      </c>
      <c r="R46" s="125">
        <v>302</v>
      </c>
      <c r="S46" s="125">
        <v>338</v>
      </c>
      <c r="T46" s="881">
        <f t="shared" si="6"/>
        <v>-36</v>
      </c>
      <c r="U46" s="877">
        <f t="shared" si="7"/>
        <v>-10.650887573964498</v>
      </c>
      <c r="V46" s="878">
        <f t="shared" si="8"/>
        <v>0.979858464888405</v>
      </c>
      <c r="W46" s="137"/>
      <c r="AE46" s="135"/>
    </row>
    <row r="47" spans="1:31" ht="18.600000000000001" customHeight="1" x14ac:dyDescent="0.15">
      <c r="A47" s="874">
        <v>42</v>
      </c>
      <c r="B47" s="880" t="s">
        <v>66</v>
      </c>
      <c r="C47" s="125">
        <v>403</v>
      </c>
      <c r="D47" s="125">
        <v>354</v>
      </c>
      <c r="E47" s="876">
        <f t="shared" si="0"/>
        <v>49</v>
      </c>
      <c r="F47" s="877">
        <f t="shared" si="1"/>
        <v>13.841807909604519</v>
      </c>
      <c r="G47" s="878">
        <f t="shared" si="2"/>
        <v>-1.3336962438758846</v>
      </c>
      <c r="H47" s="879"/>
      <c r="I47" s="890"/>
      <c r="J47" s="874"/>
      <c r="K47" s="519"/>
      <c r="L47" s="129"/>
      <c r="M47" s="891"/>
      <c r="N47" s="519"/>
      <c r="O47" s="874"/>
      <c r="P47" s="874">
        <v>5</v>
      </c>
      <c r="Q47" s="880" t="s">
        <v>111</v>
      </c>
      <c r="R47" s="125">
        <v>431</v>
      </c>
      <c r="S47" s="125">
        <v>429</v>
      </c>
      <c r="T47" s="881">
        <f t="shared" si="6"/>
        <v>2</v>
      </c>
      <c r="U47" s="877">
        <f t="shared" si="7"/>
        <v>0.46620046620046618</v>
      </c>
      <c r="V47" s="878">
        <f t="shared" si="8"/>
        <v>-5.443658138268917E-2</v>
      </c>
      <c r="W47" s="137"/>
      <c r="AE47" s="135"/>
    </row>
    <row r="48" spans="1:31" ht="18.600000000000001" customHeight="1" x14ac:dyDescent="0.15">
      <c r="A48" s="890"/>
      <c r="B48" s="874"/>
      <c r="C48" s="125"/>
      <c r="D48" s="125"/>
      <c r="E48" s="891"/>
      <c r="F48" s="519"/>
      <c r="G48" s="890"/>
      <c r="H48" s="879"/>
      <c r="I48" s="890"/>
      <c r="J48" s="874"/>
      <c r="K48" s="519"/>
      <c r="L48" s="519"/>
      <c r="M48" s="891"/>
      <c r="N48" s="519"/>
      <c r="O48" s="874"/>
      <c r="P48" s="874">
        <v>6</v>
      </c>
      <c r="Q48" s="880" t="s">
        <v>115</v>
      </c>
      <c r="R48" s="125">
        <v>461</v>
      </c>
      <c r="S48" s="125">
        <v>495</v>
      </c>
      <c r="T48" s="881">
        <f t="shared" si="6"/>
        <v>-34</v>
      </c>
      <c r="U48" s="877">
        <f t="shared" si="7"/>
        <v>-6.8686868686868685</v>
      </c>
      <c r="V48" s="878">
        <f t="shared" si="8"/>
        <v>0.92542188350571586</v>
      </c>
      <c r="W48" s="137"/>
      <c r="AE48" s="135"/>
    </row>
    <row r="49" spans="1:31" ht="18.600000000000001" customHeight="1" x14ac:dyDescent="0.15">
      <c r="A49" s="874"/>
      <c r="B49" s="892"/>
      <c r="C49" s="502"/>
      <c r="D49" s="125"/>
      <c r="E49" s="882"/>
      <c r="F49" s="877"/>
      <c r="G49" s="878"/>
      <c r="H49" s="879"/>
      <c r="I49" s="890"/>
      <c r="J49" s="874"/>
      <c r="K49" s="519"/>
      <c r="L49" s="519"/>
      <c r="M49" s="891"/>
      <c r="N49" s="519"/>
      <c r="O49" s="874"/>
      <c r="P49" s="874">
        <v>7</v>
      </c>
      <c r="Q49" s="880" t="s">
        <v>119</v>
      </c>
      <c r="R49" s="125">
        <v>702</v>
      </c>
      <c r="S49" s="125">
        <v>767</v>
      </c>
      <c r="T49" s="881">
        <f t="shared" si="6"/>
        <v>-65</v>
      </c>
      <c r="U49" s="877">
        <f t="shared" si="7"/>
        <v>-8.4745762711864394</v>
      </c>
      <c r="V49" s="878">
        <f t="shared" si="8"/>
        <v>1.7691888949373977</v>
      </c>
      <c r="W49" s="137"/>
      <c r="AE49" s="135"/>
    </row>
    <row r="50" spans="1:31" ht="18.600000000000001" customHeight="1" x14ac:dyDescent="0.15">
      <c r="A50" s="874"/>
      <c r="B50" s="892"/>
      <c r="C50" s="502"/>
      <c r="D50" s="502"/>
      <c r="E50" s="882"/>
      <c r="F50" s="877"/>
      <c r="G50" s="878"/>
      <c r="H50" s="879"/>
      <c r="I50" s="890"/>
      <c r="J50" s="874"/>
      <c r="K50" s="517"/>
      <c r="L50" s="893"/>
      <c r="M50" s="517"/>
      <c r="N50" s="517"/>
      <c r="O50" s="518"/>
      <c r="P50" s="525">
        <v>8</v>
      </c>
      <c r="Q50" s="894" t="s">
        <v>231</v>
      </c>
      <c r="R50" s="125">
        <v>149</v>
      </c>
      <c r="S50" s="58">
        <v>180</v>
      </c>
      <c r="T50" s="895">
        <f t="shared" si="6"/>
        <v>-31</v>
      </c>
      <c r="U50" s="896">
        <f t="shared" si="7"/>
        <v>-17.222222222222221</v>
      </c>
      <c r="V50" s="897">
        <f t="shared" si="8"/>
        <v>0.84376701143168209</v>
      </c>
      <c r="W50" s="137"/>
      <c r="AE50" s="135"/>
    </row>
    <row r="51" spans="1:31" ht="16.5" customHeight="1" x14ac:dyDescent="0.15">
      <c r="A51" s="1118" t="s">
        <v>598</v>
      </c>
      <c r="B51" s="1118"/>
      <c r="C51" s="1118"/>
      <c r="D51" s="1118"/>
      <c r="E51" s="1118"/>
      <c r="F51" s="1118"/>
      <c r="G51" s="1118"/>
      <c r="H51" s="1118"/>
      <c r="I51" s="1118"/>
      <c r="J51" s="1118"/>
      <c r="K51" s="874"/>
      <c r="L51" s="874"/>
      <c r="M51" s="874"/>
      <c r="N51" s="874"/>
      <c r="O51" s="874"/>
      <c r="P51" s="898"/>
      <c r="Q51" s="898"/>
      <c r="R51" s="899"/>
      <c r="S51" s="500"/>
      <c r="T51" s="900"/>
      <c r="U51" s="879"/>
      <c r="V51" s="879"/>
      <c r="W51" s="137"/>
    </row>
    <row r="52" spans="1:31" ht="18" customHeight="1" x14ac:dyDescent="0.15">
      <c r="A52" s="59" t="s">
        <v>747</v>
      </c>
      <c r="B52" s="135"/>
      <c r="C52" s="135"/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W52" s="137"/>
    </row>
    <row r="53" spans="1:31" ht="18" customHeight="1" x14ac:dyDescent="0.1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</row>
    <row r="54" spans="1:31" ht="18" customHeight="1" x14ac:dyDescent="0.15"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</row>
    <row r="55" spans="1:31" ht="18" customHeight="1" x14ac:dyDescent="0.15"/>
    <row r="56" spans="1:31" ht="18" customHeight="1" x14ac:dyDescent="0.15"/>
    <row r="57" spans="1:31" ht="18" customHeight="1" x14ac:dyDescent="0.15"/>
    <row r="58" spans="1:31" ht="18" customHeight="1" x14ac:dyDescent="0.15"/>
    <row r="59" spans="1:31" ht="18" customHeight="1" x14ac:dyDescent="0.15"/>
    <row r="60" spans="1:31" ht="18" customHeight="1" x14ac:dyDescent="0.15"/>
    <row r="61" spans="1:31" ht="18" customHeight="1" x14ac:dyDescent="0.15"/>
    <row r="62" spans="1:31" ht="18" customHeight="1" x14ac:dyDescent="0.15"/>
    <row r="63" spans="1:31" ht="18" customHeight="1" x14ac:dyDescent="0.15"/>
    <row r="64" spans="1:31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4827" ht="41.25" customHeight="1" x14ac:dyDescent="0.15"/>
    <row r="4860" ht="11.25" customHeight="1" x14ac:dyDescent="0.15"/>
  </sheetData>
  <mergeCells count="42">
    <mergeCell ref="AD3:AD4"/>
    <mergeCell ref="X10:Y10"/>
    <mergeCell ref="X22:Y22"/>
    <mergeCell ref="AC3:AC4"/>
    <mergeCell ref="X5:Y5"/>
    <mergeCell ref="AB3:AB4"/>
    <mergeCell ref="A2:B2"/>
    <mergeCell ref="P1:U1"/>
    <mergeCell ref="R3:S3"/>
    <mergeCell ref="F3:F4"/>
    <mergeCell ref="E3:E4"/>
    <mergeCell ref="O3:O4"/>
    <mergeCell ref="P3:Q4"/>
    <mergeCell ref="G3:G4"/>
    <mergeCell ref="N3:N4"/>
    <mergeCell ref="G1:O1"/>
    <mergeCell ref="A3:B4"/>
    <mergeCell ref="C3:D3"/>
    <mergeCell ref="I3:J4"/>
    <mergeCell ref="A51:J51"/>
    <mergeCell ref="Z3:AA3"/>
    <mergeCell ref="T3:T4"/>
    <mergeCell ref="U3:U4"/>
    <mergeCell ref="X14:Y14"/>
    <mergeCell ref="V3:V4"/>
    <mergeCell ref="P5:Q5"/>
    <mergeCell ref="P35:Q35"/>
    <mergeCell ref="I41:J41"/>
    <mergeCell ref="X17:Y17"/>
    <mergeCell ref="A5:B5"/>
    <mergeCell ref="I17:J17"/>
    <mergeCell ref="I5:J5"/>
    <mergeCell ref="X24:Y24"/>
    <mergeCell ref="X3:Y4"/>
    <mergeCell ref="X23:Y23"/>
    <mergeCell ref="P42:Q42"/>
    <mergeCell ref="I35:J35"/>
    <mergeCell ref="K3:L3"/>
    <mergeCell ref="M3:M4"/>
    <mergeCell ref="P18:Q18"/>
    <mergeCell ref="I25:J25"/>
    <mergeCell ref="I37:J37"/>
  </mergeCells>
  <phoneticPr fontId="2"/>
  <pageMargins left="0.41" right="0.23" top="0.77" bottom="0.77" header="0.51200000000000001" footer="0.51200000000000001"/>
  <pageSetup paperSize="9" scale="79" orientation="portrait" r:id="rId1"/>
  <headerFooter alignWithMargins="0"/>
  <colBreaks count="1" manualBreakCount="1">
    <brk id="15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W62"/>
  <sheetViews>
    <sheetView view="pageBreakPreview" zoomScaleNormal="100" zoomScaleSheetLayoutView="100" workbookViewId="0">
      <selection activeCell="A2" sqref="A2:H2"/>
    </sheetView>
  </sheetViews>
  <sheetFormatPr defaultColWidth="8" defaultRowHeight="12" x14ac:dyDescent="0.15"/>
  <cols>
    <col min="1" max="1" width="10.875" style="134" customWidth="1"/>
    <col min="2" max="2" width="10.875" style="128" customWidth="1"/>
    <col min="3" max="4" width="10.875" style="59" customWidth="1"/>
    <col min="5" max="5" width="10.875" style="134" customWidth="1"/>
    <col min="6" max="8" width="10.875" style="59" customWidth="1"/>
    <col min="9" max="9" width="10.875" style="134" customWidth="1"/>
    <col min="10" max="12" width="10.875" style="59" customWidth="1"/>
    <col min="13" max="13" width="10.875" style="134" customWidth="1"/>
    <col min="14" max="16" width="10.875" style="59" customWidth="1"/>
    <col min="17" max="16384" width="8" style="59"/>
  </cols>
  <sheetData>
    <row r="2" spans="1:19" s="904" customFormat="1" ht="21" customHeight="1" x14ac:dyDescent="0.15">
      <c r="A2" s="1140" t="s">
        <v>460</v>
      </c>
      <c r="B2" s="1140"/>
      <c r="C2" s="1140"/>
      <c r="D2" s="1140"/>
      <c r="E2" s="1140"/>
      <c r="F2" s="1140"/>
      <c r="G2" s="1140"/>
      <c r="H2" s="1140"/>
      <c r="I2" s="909" t="s">
        <v>508</v>
      </c>
      <c r="J2" s="909"/>
      <c r="K2" s="909"/>
      <c r="L2" s="909"/>
      <c r="M2" s="909"/>
      <c r="N2" s="909"/>
      <c r="O2" s="909"/>
    </row>
    <row r="3" spans="1:19" s="47" customFormat="1" ht="17.25" x14ac:dyDescent="0.15">
      <c r="A3" s="1083" t="s">
        <v>509</v>
      </c>
      <c r="B3" s="1083"/>
      <c r="C3" s="140"/>
      <c r="E3" s="65"/>
      <c r="H3" s="463"/>
      <c r="I3" s="65"/>
      <c r="M3" s="65"/>
      <c r="N3" s="1141" t="s">
        <v>720</v>
      </c>
      <c r="O3" s="1141"/>
      <c r="P3" s="1141"/>
      <c r="Q3" s="903"/>
    </row>
    <row r="4" spans="1:19" s="68" customFormat="1" ht="15.6" customHeight="1" x14ac:dyDescent="0.15">
      <c r="A4" s="907" t="s">
        <v>165</v>
      </c>
      <c r="B4" s="203" t="s">
        <v>166</v>
      </c>
      <c r="C4" s="906" t="s">
        <v>167</v>
      </c>
      <c r="D4" s="50" t="s">
        <v>168</v>
      </c>
      <c r="E4" s="66" t="s">
        <v>165</v>
      </c>
      <c r="F4" s="906" t="s">
        <v>166</v>
      </c>
      <c r="G4" s="906" t="s">
        <v>167</v>
      </c>
      <c r="H4" s="50" t="s">
        <v>168</v>
      </c>
      <c r="I4" s="907" t="s">
        <v>165</v>
      </c>
      <c r="J4" s="906" t="s">
        <v>166</v>
      </c>
      <c r="K4" s="906" t="s">
        <v>167</v>
      </c>
      <c r="L4" s="67" t="s">
        <v>168</v>
      </c>
      <c r="M4" s="907" t="s">
        <v>165</v>
      </c>
      <c r="N4" s="906" t="s">
        <v>166</v>
      </c>
      <c r="O4" s="906" t="s">
        <v>167</v>
      </c>
      <c r="P4" s="50" t="s">
        <v>168</v>
      </c>
    </row>
    <row r="5" spans="1:19" ht="15.6" customHeight="1" x14ac:dyDescent="0.15">
      <c r="A5" s="69" t="s">
        <v>166</v>
      </c>
      <c r="B5" s="922">
        <v>95812</v>
      </c>
      <c r="C5" s="491">
        <v>47371</v>
      </c>
      <c r="D5" s="923">
        <v>48441</v>
      </c>
      <c r="E5" s="496"/>
      <c r="F5" s="497"/>
      <c r="G5" s="498"/>
      <c r="H5" s="497"/>
      <c r="I5" s="499"/>
      <c r="J5" s="497"/>
      <c r="K5" s="498"/>
      <c r="L5" s="500"/>
      <c r="M5" s="501"/>
      <c r="N5" s="497"/>
      <c r="O5" s="498"/>
      <c r="P5" s="497"/>
    </row>
    <row r="6" spans="1:19" ht="15.6" customHeight="1" x14ac:dyDescent="0.15">
      <c r="A6" s="905" t="s">
        <v>521</v>
      </c>
      <c r="B6" s="924">
        <v>3307</v>
      </c>
      <c r="C6" s="502">
        <v>1681</v>
      </c>
      <c r="D6" s="502">
        <v>1626</v>
      </c>
      <c r="E6" s="496" t="s">
        <v>527</v>
      </c>
      <c r="F6" s="924">
        <v>5418</v>
      </c>
      <c r="G6" s="502">
        <v>2795</v>
      </c>
      <c r="H6" s="497">
        <v>2623</v>
      </c>
      <c r="I6" s="499" t="s">
        <v>533</v>
      </c>
      <c r="J6" s="924">
        <v>6738</v>
      </c>
      <c r="K6" s="502">
        <v>3337</v>
      </c>
      <c r="L6" s="500">
        <v>3401</v>
      </c>
      <c r="M6" s="496" t="s">
        <v>521</v>
      </c>
      <c r="N6" s="497">
        <v>3307</v>
      </c>
      <c r="O6" s="502">
        <v>1681</v>
      </c>
      <c r="P6" s="497">
        <v>1626</v>
      </c>
    </row>
    <row r="7" spans="1:19" ht="15.6" customHeight="1" x14ac:dyDescent="0.15">
      <c r="A7" s="905">
        <v>0</v>
      </c>
      <c r="B7" s="924">
        <v>632</v>
      </c>
      <c r="C7" s="502">
        <v>301</v>
      </c>
      <c r="D7" s="925">
        <v>331</v>
      </c>
      <c r="E7" s="496">
        <v>35</v>
      </c>
      <c r="F7" s="924">
        <v>1068</v>
      </c>
      <c r="G7" s="502">
        <v>567</v>
      </c>
      <c r="H7" s="497">
        <v>501</v>
      </c>
      <c r="I7" s="499">
        <v>70</v>
      </c>
      <c r="J7" s="924">
        <v>1673</v>
      </c>
      <c r="K7" s="502">
        <v>847</v>
      </c>
      <c r="L7" s="500">
        <v>826</v>
      </c>
      <c r="M7" s="496" t="s">
        <v>522</v>
      </c>
      <c r="N7" s="497">
        <v>3867</v>
      </c>
      <c r="O7" s="497">
        <v>2008</v>
      </c>
      <c r="P7" s="497">
        <v>1859</v>
      </c>
      <c r="Q7" s="135"/>
    </row>
    <row r="8" spans="1:19" ht="15.6" customHeight="1" x14ac:dyDescent="0.15">
      <c r="A8" s="905">
        <v>1</v>
      </c>
      <c r="B8" s="924">
        <v>588</v>
      </c>
      <c r="C8" s="502">
        <v>296</v>
      </c>
      <c r="D8" s="925">
        <v>292</v>
      </c>
      <c r="E8" s="496">
        <v>36</v>
      </c>
      <c r="F8" s="924">
        <v>1054</v>
      </c>
      <c r="G8" s="502">
        <v>524</v>
      </c>
      <c r="H8" s="497">
        <v>530</v>
      </c>
      <c r="I8" s="499">
        <v>71</v>
      </c>
      <c r="J8" s="924">
        <v>1652</v>
      </c>
      <c r="K8" s="502">
        <v>810</v>
      </c>
      <c r="L8" s="500">
        <v>842</v>
      </c>
      <c r="M8" s="496" t="s">
        <v>523</v>
      </c>
      <c r="N8" s="497">
        <v>4399</v>
      </c>
      <c r="O8" s="497">
        <v>2272</v>
      </c>
      <c r="P8" s="497">
        <v>2127</v>
      </c>
      <c r="Q8" s="135"/>
    </row>
    <row r="9" spans="1:19" ht="15.6" customHeight="1" x14ac:dyDescent="0.15">
      <c r="A9" s="905">
        <v>2</v>
      </c>
      <c r="B9" s="924">
        <v>681</v>
      </c>
      <c r="C9" s="502">
        <v>335</v>
      </c>
      <c r="D9" s="925">
        <v>346</v>
      </c>
      <c r="E9" s="496">
        <v>37</v>
      </c>
      <c r="F9" s="924">
        <v>1024</v>
      </c>
      <c r="G9" s="502">
        <v>524</v>
      </c>
      <c r="H9" s="497">
        <v>500</v>
      </c>
      <c r="I9" s="499">
        <v>72</v>
      </c>
      <c r="J9" s="924">
        <v>1580</v>
      </c>
      <c r="K9" s="502">
        <v>813</v>
      </c>
      <c r="L9" s="500">
        <v>767</v>
      </c>
      <c r="M9" s="496" t="s">
        <v>524</v>
      </c>
      <c r="N9" s="497">
        <v>4682</v>
      </c>
      <c r="O9" s="497">
        <v>2368</v>
      </c>
      <c r="P9" s="497">
        <v>2314</v>
      </c>
      <c r="Q9" s="135"/>
    </row>
    <row r="10" spans="1:19" ht="15.6" customHeight="1" x14ac:dyDescent="0.15">
      <c r="A10" s="905">
        <v>3</v>
      </c>
      <c r="B10" s="924">
        <v>734</v>
      </c>
      <c r="C10" s="502">
        <v>413</v>
      </c>
      <c r="D10" s="925">
        <v>321</v>
      </c>
      <c r="E10" s="496">
        <v>38</v>
      </c>
      <c r="F10" s="924">
        <v>1092</v>
      </c>
      <c r="G10" s="502">
        <v>586</v>
      </c>
      <c r="H10" s="497">
        <v>506</v>
      </c>
      <c r="I10" s="499">
        <v>73</v>
      </c>
      <c r="J10" s="924">
        <v>903</v>
      </c>
      <c r="K10" s="502">
        <v>404</v>
      </c>
      <c r="L10" s="500">
        <v>499</v>
      </c>
      <c r="M10" s="496" t="s">
        <v>525</v>
      </c>
      <c r="N10" s="497">
        <v>3993</v>
      </c>
      <c r="O10" s="497">
        <v>2113</v>
      </c>
      <c r="P10" s="497">
        <v>1880</v>
      </c>
      <c r="S10" s="908"/>
    </row>
    <row r="11" spans="1:19" ht="15.6" customHeight="1" x14ac:dyDescent="0.15">
      <c r="A11" s="905">
        <v>4</v>
      </c>
      <c r="B11" s="924">
        <v>672</v>
      </c>
      <c r="C11" s="502">
        <v>336</v>
      </c>
      <c r="D11" s="925">
        <v>336</v>
      </c>
      <c r="E11" s="496">
        <v>39</v>
      </c>
      <c r="F11" s="924">
        <v>1180</v>
      </c>
      <c r="G11" s="502">
        <v>594</v>
      </c>
      <c r="H11" s="497">
        <v>586</v>
      </c>
      <c r="I11" s="499">
        <v>74</v>
      </c>
      <c r="J11" s="924">
        <v>930</v>
      </c>
      <c r="K11" s="502">
        <v>463</v>
      </c>
      <c r="L11" s="500">
        <v>467</v>
      </c>
      <c r="M11" s="496" t="s">
        <v>526</v>
      </c>
      <c r="N11" s="497">
        <v>3817</v>
      </c>
      <c r="O11" s="497">
        <v>2049</v>
      </c>
      <c r="P11" s="497">
        <v>1768</v>
      </c>
    </row>
    <row r="12" spans="1:19" ht="15.6" customHeight="1" x14ac:dyDescent="0.15">
      <c r="A12" s="905" t="s">
        <v>522</v>
      </c>
      <c r="B12" s="924">
        <v>3867</v>
      </c>
      <c r="C12" s="502">
        <v>2008</v>
      </c>
      <c r="D12" s="502">
        <v>1859</v>
      </c>
      <c r="E12" s="496" t="s">
        <v>528</v>
      </c>
      <c r="F12" s="924">
        <v>6479</v>
      </c>
      <c r="G12" s="502">
        <v>3344</v>
      </c>
      <c r="H12" s="497">
        <v>3135</v>
      </c>
      <c r="I12" s="499" t="s">
        <v>534</v>
      </c>
      <c r="J12" s="924">
        <v>5232</v>
      </c>
      <c r="K12" s="502">
        <v>2418</v>
      </c>
      <c r="L12" s="500">
        <v>2814</v>
      </c>
      <c r="M12" s="496" t="s">
        <v>548</v>
      </c>
      <c r="N12" s="497">
        <v>4826</v>
      </c>
      <c r="O12" s="497">
        <v>2498</v>
      </c>
      <c r="P12" s="497">
        <v>2328</v>
      </c>
    </row>
    <row r="13" spans="1:19" ht="15.6" customHeight="1" x14ac:dyDescent="0.15">
      <c r="A13" s="905">
        <v>5</v>
      </c>
      <c r="B13" s="924">
        <v>721</v>
      </c>
      <c r="C13" s="502">
        <v>373</v>
      </c>
      <c r="D13" s="925">
        <v>348</v>
      </c>
      <c r="E13" s="496">
        <v>40</v>
      </c>
      <c r="F13" s="924">
        <v>1204</v>
      </c>
      <c r="G13" s="502">
        <v>633</v>
      </c>
      <c r="H13" s="497">
        <v>571</v>
      </c>
      <c r="I13" s="499">
        <v>75</v>
      </c>
      <c r="J13" s="924">
        <v>1175</v>
      </c>
      <c r="K13" s="502">
        <v>558</v>
      </c>
      <c r="L13" s="500">
        <v>617</v>
      </c>
      <c r="M13" s="496" t="s">
        <v>527</v>
      </c>
      <c r="N13" s="497">
        <v>5418</v>
      </c>
      <c r="O13" s="497">
        <v>2795</v>
      </c>
      <c r="P13" s="497">
        <v>2623</v>
      </c>
    </row>
    <row r="14" spans="1:19" ht="15.6" customHeight="1" x14ac:dyDescent="0.15">
      <c r="A14" s="905">
        <v>6</v>
      </c>
      <c r="B14" s="924">
        <v>775</v>
      </c>
      <c r="C14" s="502">
        <v>410</v>
      </c>
      <c r="D14" s="925">
        <v>365</v>
      </c>
      <c r="E14" s="496">
        <v>41</v>
      </c>
      <c r="F14" s="924">
        <v>1252</v>
      </c>
      <c r="G14" s="502">
        <v>619</v>
      </c>
      <c r="H14" s="497">
        <v>633</v>
      </c>
      <c r="I14" s="499">
        <v>76</v>
      </c>
      <c r="J14" s="924">
        <v>1070</v>
      </c>
      <c r="K14" s="502">
        <v>491</v>
      </c>
      <c r="L14" s="500">
        <v>579</v>
      </c>
      <c r="M14" s="496" t="s">
        <v>528</v>
      </c>
      <c r="N14" s="497">
        <v>6479</v>
      </c>
      <c r="O14" s="497">
        <v>3344</v>
      </c>
      <c r="P14" s="497">
        <v>3135</v>
      </c>
      <c r="S14" s="908"/>
    </row>
    <row r="15" spans="1:19" ht="15.6" customHeight="1" x14ac:dyDescent="0.15">
      <c r="A15" s="905">
        <v>7</v>
      </c>
      <c r="B15" s="924">
        <v>746</v>
      </c>
      <c r="C15" s="502">
        <v>404</v>
      </c>
      <c r="D15" s="925">
        <v>342</v>
      </c>
      <c r="E15" s="496">
        <v>42</v>
      </c>
      <c r="F15" s="924">
        <v>1257</v>
      </c>
      <c r="G15" s="502">
        <v>662</v>
      </c>
      <c r="H15" s="497">
        <v>595</v>
      </c>
      <c r="I15" s="499">
        <v>77</v>
      </c>
      <c r="J15" s="924">
        <v>1048</v>
      </c>
      <c r="K15" s="502">
        <v>467</v>
      </c>
      <c r="L15" s="500">
        <v>581</v>
      </c>
      <c r="M15" s="496" t="s">
        <v>761</v>
      </c>
      <c r="N15" s="497">
        <v>7237</v>
      </c>
      <c r="O15" s="497">
        <v>3674</v>
      </c>
      <c r="P15" s="497">
        <v>3563</v>
      </c>
    </row>
    <row r="16" spans="1:19" ht="15.6" customHeight="1" x14ac:dyDescent="0.15">
      <c r="A16" s="905">
        <v>8</v>
      </c>
      <c r="B16" s="924">
        <v>747</v>
      </c>
      <c r="C16" s="502">
        <v>365</v>
      </c>
      <c r="D16" s="925">
        <v>382</v>
      </c>
      <c r="E16" s="496">
        <v>43</v>
      </c>
      <c r="F16" s="924">
        <v>1354</v>
      </c>
      <c r="G16" s="502">
        <v>697</v>
      </c>
      <c r="H16" s="497">
        <v>657</v>
      </c>
      <c r="I16" s="499">
        <v>78</v>
      </c>
      <c r="J16" s="924">
        <v>979</v>
      </c>
      <c r="K16" s="502">
        <v>468</v>
      </c>
      <c r="L16" s="500">
        <v>511</v>
      </c>
      <c r="M16" s="496" t="s">
        <v>762</v>
      </c>
      <c r="N16" s="497">
        <v>6293</v>
      </c>
      <c r="O16" s="497">
        <v>3229</v>
      </c>
      <c r="P16" s="497">
        <v>3064</v>
      </c>
    </row>
    <row r="17" spans="1:23" ht="15.6" customHeight="1" x14ac:dyDescent="0.15">
      <c r="A17" s="905">
        <v>9</v>
      </c>
      <c r="B17" s="924">
        <v>878</v>
      </c>
      <c r="C17" s="502">
        <v>456</v>
      </c>
      <c r="D17" s="925">
        <v>422</v>
      </c>
      <c r="E17" s="496">
        <v>44</v>
      </c>
      <c r="F17" s="924">
        <v>1412</v>
      </c>
      <c r="G17" s="502">
        <v>733</v>
      </c>
      <c r="H17" s="497">
        <v>679</v>
      </c>
      <c r="I17" s="499">
        <v>79</v>
      </c>
      <c r="J17" s="924">
        <v>960</v>
      </c>
      <c r="K17" s="502">
        <v>434</v>
      </c>
      <c r="L17" s="500">
        <v>526</v>
      </c>
      <c r="M17" s="496" t="s">
        <v>531</v>
      </c>
      <c r="N17" s="497">
        <v>6141</v>
      </c>
      <c r="O17" s="497">
        <v>3102</v>
      </c>
      <c r="P17" s="497">
        <v>3039</v>
      </c>
      <c r="S17" s="908"/>
    </row>
    <row r="18" spans="1:23" ht="15.6" customHeight="1" x14ac:dyDescent="0.15">
      <c r="A18" s="905" t="s">
        <v>523</v>
      </c>
      <c r="B18" s="924">
        <v>4399</v>
      </c>
      <c r="C18" s="502">
        <v>2272</v>
      </c>
      <c r="D18" s="502">
        <v>2127</v>
      </c>
      <c r="E18" s="496" t="s">
        <v>529</v>
      </c>
      <c r="F18" s="924">
        <v>7237</v>
      </c>
      <c r="G18" s="502">
        <v>3674</v>
      </c>
      <c r="H18" s="497">
        <v>3563</v>
      </c>
      <c r="I18" s="499" t="s">
        <v>535</v>
      </c>
      <c r="J18" s="924">
        <v>3824</v>
      </c>
      <c r="K18" s="502">
        <v>1625</v>
      </c>
      <c r="L18" s="500">
        <v>2199</v>
      </c>
      <c r="M18" s="496" t="s">
        <v>549</v>
      </c>
      <c r="N18" s="497">
        <v>6647</v>
      </c>
      <c r="O18" s="497">
        <v>3377</v>
      </c>
      <c r="P18" s="497">
        <v>3270</v>
      </c>
    </row>
    <row r="19" spans="1:23" ht="15.6" customHeight="1" x14ac:dyDescent="0.15">
      <c r="A19" s="905">
        <v>10</v>
      </c>
      <c r="B19" s="924">
        <v>835</v>
      </c>
      <c r="C19" s="502">
        <v>445</v>
      </c>
      <c r="D19" s="925">
        <v>390</v>
      </c>
      <c r="E19" s="496">
        <v>45</v>
      </c>
      <c r="F19" s="924">
        <v>1490</v>
      </c>
      <c r="G19" s="502">
        <v>749</v>
      </c>
      <c r="H19" s="497">
        <v>741</v>
      </c>
      <c r="I19" s="499">
        <v>80</v>
      </c>
      <c r="J19" s="924">
        <v>775</v>
      </c>
      <c r="K19" s="502">
        <v>340</v>
      </c>
      <c r="L19" s="500">
        <v>435</v>
      </c>
      <c r="M19" s="496" t="s">
        <v>532</v>
      </c>
      <c r="N19" s="497">
        <v>7786</v>
      </c>
      <c r="O19" s="497">
        <v>3846</v>
      </c>
      <c r="P19" s="497">
        <v>3940</v>
      </c>
    </row>
    <row r="20" spans="1:23" ht="15.6" customHeight="1" x14ac:dyDescent="0.15">
      <c r="A20" s="905">
        <v>11</v>
      </c>
      <c r="B20" s="924">
        <v>870</v>
      </c>
      <c r="C20" s="502">
        <v>457</v>
      </c>
      <c r="D20" s="925">
        <v>413</v>
      </c>
      <c r="E20" s="496">
        <v>46</v>
      </c>
      <c r="F20" s="924">
        <v>1610</v>
      </c>
      <c r="G20" s="502">
        <v>815</v>
      </c>
      <c r="H20" s="497">
        <v>795</v>
      </c>
      <c r="I20" s="499">
        <v>81</v>
      </c>
      <c r="J20" s="924">
        <v>789</v>
      </c>
      <c r="K20" s="502">
        <v>333</v>
      </c>
      <c r="L20" s="500">
        <v>456</v>
      </c>
      <c r="M20" s="496" t="s">
        <v>533</v>
      </c>
      <c r="N20" s="497">
        <v>6738</v>
      </c>
      <c r="O20" s="497">
        <v>3337</v>
      </c>
      <c r="P20" s="497">
        <v>3401</v>
      </c>
    </row>
    <row r="21" spans="1:23" ht="15.6" customHeight="1" x14ac:dyDescent="0.15">
      <c r="A21" s="905">
        <v>12</v>
      </c>
      <c r="B21" s="924">
        <v>943</v>
      </c>
      <c r="C21" s="502">
        <v>499</v>
      </c>
      <c r="D21" s="925">
        <v>444</v>
      </c>
      <c r="E21" s="496">
        <v>47</v>
      </c>
      <c r="F21" s="924">
        <v>1438</v>
      </c>
      <c r="G21" s="502">
        <v>734</v>
      </c>
      <c r="H21" s="497">
        <v>704</v>
      </c>
      <c r="I21" s="499">
        <v>82</v>
      </c>
      <c r="J21" s="924">
        <v>773</v>
      </c>
      <c r="K21" s="502">
        <v>358</v>
      </c>
      <c r="L21" s="500">
        <v>415</v>
      </c>
      <c r="M21" s="496" t="s">
        <v>534</v>
      </c>
      <c r="N21" s="497">
        <v>5232</v>
      </c>
      <c r="O21" s="497">
        <v>2418</v>
      </c>
      <c r="P21" s="497">
        <v>2814</v>
      </c>
      <c r="S21" s="908"/>
    </row>
    <row r="22" spans="1:23" ht="15.6" customHeight="1" x14ac:dyDescent="0.15">
      <c r="A22" s="905">
        <v>13</v>
      </c>
      <c r="B22" s="924">
        <v>857</v>
      </c>
      <c r="C22" s="502">
        <v>442</v>
      </c>
      <c r="D22" s="925">
        <v>415</v>
      </c>
      <c r="E22" s="496">
        <v>48</v>
      </c>
      <c r="F22" s="924">
        <v>1387</v>
      </c>
      <c r="G22" s="502">
        <v>725</v>
      </c>
      <c r="H22" s="497">
        <v>662</v>
      </c>
      <c r="I22" s="499">
        <v>83</v>
      </c>
      <c r="J22" s="924">
        <v>793</v>
      </c>
      <c r="K22" s="502">
        <v>327</v>
      </c>
      <c r="L22" s="500">
        <v>466</v>
      </c>
      <c r="M22" s="496" t="s">
        <v>535</v>
      </c>
      <c r="N22" s="497">
        <v>3824</v>
      </c>
      <c r="O22" s="497">
        <v>1625</v>
      </c>
      <c r="P22" s="497">
        <v>2199</v>
      </c>
      <c r="S22" s="908"/>
      <c r="T22" s="75"/>
      <c r="U22" s="75"/>
      <c r="V22" s="75"/>
      <c r="W22" s="75"/>
    </row>
    <row r="23" spans="1:23" ht="15.6" customHeight="1" x14ac:dyDescent="0.15">
      <c r="A23" s="905">
        <v>14</v>
      </c>
      <c r="B23" s="924">
        <v>894</v>
      </c>
      <c r="C23" s="502">
        <v>429</v>
      </c>
      <c r="D23" s="502">
        <v>465</v>
      </c>
      <c r="E23" s="496">
        <v>49</v>
      </c>
      <c r="F23" s="924">
        <v>1312</v>
      </c>
      <c r="G23" s="502">
        <v>651</v>
      </c>
      <c r="H23" s="497">
        <v>661</v>
      </c>
      <c r="I23" s="499">
        <v>84</v>
      </c>
      <c r="J23" s="924">
        <v>694</v>
      </c>
      <c r="K23" s="502">
        <v>267</v>
      </c>
      <c r="L23" s="500">
        <v>427</v>
      </c>
      <c r="M23" s="496" t="s">
        <v>550</v>
      </c>
      <c r="N23" s="497">
        <v>4851</v>
      </c>
      <c r="O23" s="497">
        <v>1457</v>
      </c>
      <c r="P23" s="497">
        <v>3394</v>
      </c>
      <c r="S23" s="75"/>
      <c r="T23" s="75"/>
      <c r="U23" s="75"/>
      <c r="V23" s="75"/>
      <c r="W23" s="75"/>
    </row>
    <row r="24" spans="1:23" ht="15.6" customHeight="1" x14ac:dyDescent="0.15">
      <c r="A24" s="905" t="s">
        <v>524</v>
      </c>
      <c r="B24" s="924">
        <v>4682</v>
      </c>
      <c r="C24" s="502">
        <v>2368</v>
      </c>
      <c r="D24" s="502">
        <v>2314</v>
      </c>
      <c r="E24" s="496" t="s">
        <v>763</v>
      </c>
      <c r="F24" s="924">
        <v>6293</v>
      </c>
      <c r="G24" s="502">
        <v>3229</v>
      </c>
      <c r="H24" s="497">
        <v>3064</v>
      </c>
      <c r="I24" s="499" t="s">
        <v>510</v>
      </c>
      <c r="J24" s="497">
        <v>4851</v>
      </c>
      <c r="K24" s="502">
        <v>1457</v>
      </c>
      <c r="L24" s="500">
        <v>3394</v>
      </c>
      <c r="M24" s="503" t="s">
        <v>511</v>
      </c>
      <c r="N24" s="926">
        <v>275</v>
      </c>
      <c r="O24" s="926">
        <v>178</v>
      </c>
      <c r="P24" s="926">
        <v>97</v>
      </c>
    </row>
    <row r="25" spans="1:23" ht="15.6" customHeight="1" x14ac:dyDescent="0.15">
      <c r="A25" s="905">
        <v>15</v>
      </c>
      <c r="B25" s="924">
        <v>886</v>
      </c>
      <c r="C25" s="502">
        <v>458</v>
      </c>
      <c r="D25" s="925">
        <v>428</v>
      </c>
      <c r="E25" s="496">
        <v>50</v>
      </c>
      <c r="F25" s="924">
        <v>1435</v>
      </c>
      <c r="G25" s="502">
        <v>759</v>
      </c>
      <c r="H25" s="497">
        <v>676</v>
      </c>
      <c r="I25" s="499" t="s">
        <v>511</v>
      </c>
      <c r="J25" s="497">
        <v>275</v>
      </c>
      <c r="K25" s="502">
        <v>178</v>
      </c>
      <c r="L25" s="500">
        <v>97</v>
      </c>
      <c r="M25" s="504"/>
      <c r="N25" s="505"/>
      <c r="O25" s="506"/>
      <c r="P25" s="507"/>
    </row>
    <row r="26" spans="1:23" ht="15.6" customHeight="1" x14ac:dyDescent="0.15">
      <c r="A26" s="905">
        <v>16</v>
      </c>
      <c r="B26" s="924">
        <v>928</v>
      </c>
      <c r="C26" s="502">
        <v>483</v>
      </c>
      <c r="D26" s="925">
        <v>445</v>
      </c>
      <c r="E26" s="496">
        <v>51</v>
      </c>
      <c r="F26" s="924">
        <v>1285</v>
      </c>
      <c r="G26" s="502">
        <v>654</v>
      </c>
      <c r="H26" s="497">
        <v>631</v>
      </c>
      <c r="I26" s="499"/>
      <c r="J26" s="497"/>
      <c r="K26" s="502"/>
      <c r="L26" s="500"/>
      <c r="M26" s="496" t="s">
        <v>541</v>
      </c>
      <c r="N26" s="502">
        <v>11573</v>
      </c>
      <c r="O26" s="502">
        <v>5961</v>
      </c>
      <c r="P26" s="508">
        <v>5612</v>
      </c>
    </row>
    <row r="27" spans="1:23" ht="15.6" customHeight="1" x14ac:dyDescent="0.15">
      <c r="A27" s="905">
        <v>17</v>
      </c>
      <c r="B27" s="924">
        <v>952</v>
      </c>
      <c r="C27" s="502">
        <v>467</v>
      </c>
      <c r="D27" s="925">
        <v>485</v>
      </c>
      <c r="E27" s="496">
        <v>52</v>
      </c>
      <c r="F27" s="924">
        <v>1347</v>
      </c>
      <c r="G27" s="502">
        <v>678</v>
      </c>
      <c r="H27" s="497">
        <v>669</v>
      </c>
      <c r="I27" s="499"/>
      <c r="J27" s="497"/>
      <c r="K27" s="502"/>
      <c r="L27" s="500"/>
      <c r="M27" s="496"/>
      <c r="N27" s="509">
        <v>-12.1</v>
      </c>
      <c r="O27" s="509">
        <v>-12.6</v>
      </c>
      <c r="P27" s="510">
        <v>-11.6</v>
      </c>
      <c r="Q27" s="600"/>
      <c r="R27" s="600"/>
      <c r="S27" s="600"/>
      <c r="T27" s="600"/>
      <c r="U27" s="600"/>
    </row>
    <row r="28" spans="1:23" ht="15.6" customHeight="1" x14ac:dyDescent="0.15">
      <c r="A28" s="905">
        <v>18</v>
      </c>
      <c r="B28" s="924">
        <v>937</v>
      </c>
      <c r="C28" s="502">
        <v>469</v>
      </c>
      <c r="D28" s="925">
        <v>468</v>
      </c>
      <c r="E28" s="496">
        <v>53</v>
      </c>
      <c r="F28" s="924">
        <v>1005</v>
      </c>
      <c r="G28" s="502">
        <v>511</v>
      </c>
      <c r="H28" s="497">
        <v>494</v>
      </c>
      <c r="I28" s="499"/>
      <c r="J28" s="497"/>
      <c r="K28" s="502"/>
      <c r="L28" s="500"/>
      <c r="M28" s="496" t="s">
        <v>540</v>
      </c>
      <c r="N28" s="502">
        <v>55533</v>
      </c>
      <c r="O28" s="502">
        <v>28549</v>
      </c>
      <c r="P28" s="511">
        <v>26984</v>
      </c>
      <c r="Q28" s="600"/>
      <c r="R28" s="600"/>
      <c r="S28" s="600"/>
    </row>
    <row r="29" spans="1:23" ht="15.6" customHeight="1" x14ac:dyDescent="0.15">
      <c r="A29" s="905">
        <v>19</v>
      </c>
      <c r="B29" s="924">
        <v>979</v>
      </c>
      <c r="C29" s="502">
        <v>491</v>
      </c>
      <c r="D29" s="925">
        <v>488</v>
      </c>
      <c r="E29" s="496">
        <v>54</v>
      </c>
      <c r="F29" s="924">
        <v>1221</v>
      </c>
      <c r="G29" s="502">
        <v>627</v>
      </c>
      <c r="H29" s="497">
        <v>594</v>
      </c>
      <c r="I29" s="499"/>
      <c r="J29" s="497"/>
      <c r="K29" s="502"/>
      <c r="L29" s="500"/>
      <c r="M29" s="496"/>
      <c r="N29" s="509">
        <v>-58.1</v>
      </c>
      <c r="O29" s="509">
        <v>-60.5</v>
      </c>
      <c r="P29" s="510">
        <v>-55.8</v>
      </c>
      <c r="Q29" s="600"/>
      <c r="R29" s="600"/>
      <c r="S29" s="600"/>
      <c r="T29" s="600"/>
      <c r="U29" s="600"/>
    </row>
    <row r="30" spans="1:23" ht="15.6" customHeight="1" x14ac:dyDescent="0.15">
      <c r="A30" s="905" t="s">
        <v>525</v>
      </c>
      <c r="B30" s="924">
        <v>3993</v>
      </c>
      <c r="C30" s="502">
        <v>2113</v>
      </c>
      <c r="D30" s="502">
        <v>1880</v>
      </c>
      <c r="E30" s="496" t="s">
        <v>531</v>
      </c>
      <c r="F30" s="924">
        <v>6141</v>
      </c>
      <c r="G30" s="502">
        <v>3102</v>
      </c>
      <c r="H30" s="497">
        <v>3039</v>
      </c>
      <c r="I30" s="512"/>
      <c r="J30" s="497"/>
      <c r="K30" s="502"/>
      <c r="L30" s="513"/>
      <c r="M30" s="496" t="s">
        <v>512</v>
      </c>
      <c r="N30" s="502">
        <v>28431</v>
      </c>
      <c r="O30" s="502">
        <v>12683</v>
      </c>
      <c r="P30" s="514">
        <v>15748</v>
      </c>
    </row>
    <row r="31" spans="1:23" ht="15.6" customHeight="1" x14ac:dyDescent="0.15">
      <c r="A31" s="905">
        <v>20</v>
      </c>
      <c r="B31" s="924">
        <v>896</v>
      </c>
      <c r="C31" s="925">
        <v>477</v>
      </c>
      <c r="D31" s="925">
        <v>419</v>
      </c>
      <c r="E31" s="496">
        <v>55</v>
      </c>
      <c r="F31" s="924">
        <v>1204</v>
      </c>
      <c r="G31" s="502">
        <v>596</v>
      </c>
      <c r="H31" s="497">
        <v>608</v>
      </c>
      <c r="I31" s="512"/>
      <c r="J31" s="497"/>
      <c r="K31" s="502"/>
      <c r="L31" s="513"/>
      <c r="M31" s="496"/>
      <c r="N31" s="604">
        <v>-29.8</v>
      </c>
      <c r="O31" s="510">
        <v>-26.9</v>
      </c>
      <c r="P31" s="510">
        <v>-32.6</v>
      </c>
      <c r="S31" s="199"/>
    </row>
    <row r="32" spans="1:23" ht="15.6" customHeight="1" x14ac:dyDescent="0.15">
      <c r="A32" s="905">
        <v>21</v>
      </c>
      <c r="B32" s="924">
        <v>899</v>
      </c>
      <c r="C32" s="925">
        <v>478</v>
      </c>
      <c r="D32" s="925">
        <v>421</v>
      </c>
      <c r="E32" s="496">
        <v>56</v>
      </c>
      <c r="F32" s="924">
        <v>1237</v>
      </c>
      <c r="G32" s="502">
        <v>634</v>
      </c>
      <c r="H32" s="497">
        <v>603</v>
      </c>
      <c r="I32" s="512"/>
      <c r="J32" s="497"/>
      <c r="K32" s="502"/>
      <c r="L32" s="513"/>
      <c r="M32" s="504"/>
      <c r="N32" s="515"/>
      <c r="O32" s="516"/>
      <c r="P32" s="508"/>
    </row>
    <row r="33" spans="1:16" ht="15.6" customHeight="1" x14ac:dyDescent="0.15">
      <c r="A33" s="905">
        <v>22</v>
      </c>
      <c r="B33" s="924">
        <v>837</v>
      </c>
      <c r="C33" s="925">
        <v>457</v>
      </c>
      <c r="D33" s="925">
        <v>380</v>
      </c>
      <c r="E33" s="496">
        <v>57</v>
      </c>
      <c r="F33" s="924">
        <v>1217</v>
      </c>
      <c r="G33" s="502">
        <v>632</v>
      </c>
      <c r="H33" s="497">
        <v>585</v>
      </c>
      <c r="I33" s="512"/>
      <c r="J33" s="497"/>
      <c r="K33" s="502"/>
      <c r="L33" s="513"/>
      <c r="M33" s="504"/>
      <c r="N33" s="502"/>
      <c r="O33" s="502"/>
      <c r="P33" s="508"/>
    </row>
    <row r="34" spans="1:16" ht="15.6" customHeight="1" x14ac:dyDescent="0.15">
      <c r="A34" s="905">
        <v>23</v>
      </c>
      <c r="B34" s="924">
        <v>707</v>
      </c>
      <c r="C34" s="925">
        <v>355</v>
      </c>
      <c r="D34" s="925">
        <v>352</v>
      </c>
      <c r="E34" s="496">
        <v>58</v>
      </c>
      <c r="F34" s="924">
        <v>1212</v>
      </c>
      <c r="G34" s="502">
        <v>592</v>
      </c>
      <c r="H34" s="497">
        <v>620</v>
      </c>
      <c r="I34" s="512"/>
      <c r="J34" s="497"/>
      <c r="K34" s="502"/>
      <c r="L34" s="513"/>
      <c r="M34" s="504"/>
      <c r="N34" s="502"/>
      <c r="O34" s="502"/>
      <c r="P34" s="508"/>
    </row>
    <row r="35" spans="1:16" ht="15.6" customHeight="1" x14ac:dyDescent="0.15">
      <c r="A35" s="905">
        <v>24</v>
      </c>
      <c r="B35" s="924">
        <v>654</v>
      </c>
      <c r="C35" s="925">
        <v>346</v>
      </c>
      <c r="D35" s="925">
        <v>308</v>
      </c>
      <c r="E35" s="496">
        <v>59</v>
      </c>
      <c r="F35" s="924">
        <v>1271</v>
      </c>
      <c r="G35" s="502">
        <v>648</v>
      </c>
      <c r="H35" s="497">
        <v>623</v>
      </c>
      <c r="I35" s="512"/>
      <c r="J35" s="497"/>
      <c r="K35" s="502"/>
      <c r="L35" s="513"/>
      <c r="M35" s="503"/>
      <c r="N35" s="517"/>
      <c r="O35" s="517"/>
      <c r="P35" s="518"/>
    </row>
    <row r="36" spans="1:16" ht="15.6" customHeight="1" x14ac:dyDescent="0.15">
      <c r="A36" s="905" t="s">
        <v>526</v>
      </c>
      <c r="B36" s="924">
        <v>3817</v>
      </c>
      <c r="C36" s="502">
        <v>2049</v>
      </c>
      <c r="D36" s="925">
        <v>1768</v>
      </c>
      <c r="E36" s="496" t="s">
        <v>169</v>
      </c>
      <c r="F36" s="924">
        <v>6647</v>
      </c>
      <c r="G36" s="502">
        <v>3377</v>
      </c>
      <c r="H36" s="497">
        <v>3270</v>
      </c>
      <c r="I36" s="512"/>
      <c r="J36" s="497"/>
      <c r="K36" s="502"/>
      <c r="L36" s="513"/>
      <c r="M36" s="504"/>
      <c r="N36" s="519"/>
      <c r="O36" s="519"/>
      <c r="P36" s="505"/>
    </row>
    <row r="37" spans="1:16" ht="15.6" customHeight="1" x14ac:dyDescent="0.15">
      <c r="A37" s="905">
        <v>25</v>
      </c>
      <c r="B37" s="924">
        <v>690</v>
      </c>
      <c r="C37" s="502">
        <v>375</v>
      </c>
      <c r="D37" s="925">
        <v>315</v>
      </c>
      <c r="E37" s="496">
        <v>60</v>
      </c>
      <c r="F37" s="924">
        <v>1332</v>
      </c>
      <c r="G37" s="502">
        <v>679</v>
      </c>
      <c r="H37" s="497">
        <v>653</v>
      </c>
      <c r="I37" s="512"/>
      <c r="J37" s="497"/>
      <c r="K37" s="502"/>
      <c r="L37" s="513"/>
      <c r="M37" s="520" t="s">
        <v>170</v>
      </c>
      <c r="N37" s="521">
        <v>48.1</v>
      </c>
      <c r="O37" s="521">
        <v>46.6</v>
      </c>
      <c r="P37" s="505">
        <v>49.5</v>
      </c>
    </row>
    <row r="38" spans="1:16" ht="15.6" customHeight="1" x14ac:dyDescent="0.15">
      <c r="A38" s="905">
        <v>26</v>
      </c>
      <c r="B38" s="924">
        <v>720</v>
      </c>
      <c r="C38" s="502">
        <v>374</v>
      </c>
      <c r="D38" s="925">
        <v>346</v>
      </c>
      <c r="E38" s="496">
        <v>61</v>
      </c>
      <c r="F38" s="924">
        <v>1231</v>
      </c>
      <c r="G38" s="502">
        <v>636</v>
      </c>
      <c r="H38" s="497">
        <v>595</v>
      </c>
      <c r="I38" s="512"/>
      <c r="J38" s="497"/>
      <c r="K38" s="502"/>
      <c r="L38" s="513"/>
      <c r="M38" s="520" t="s">
        <v>171</v>
      </c>
      <c r="N38" s="502"/>
      <c r="O38" s="521">
        <v>97.8</v>
      </c>
      <c r="P38" s="522">
        <v>100</v>
      </c>
    </row>
    <row r="39" spans="1:16" ht="15.6" customHeight="1" x14ac:dyDescent="0.15">
      <c r="A39" s="905">
        <v>27</v>
      </c>
      <c r="B39" s="924">
        <v>790</v>
      </c>
      <c r="C39" s="502">
        <v>440</v>
      </c>
      <c r="D39" s="925">
        <v>350</v>
      </c>
      <c r="E39" s="496">
        <v>62</v>
      </c>
      <c r="F39" s="924">
        <v>1325</v>
      </c>
      <c r="G39" s="502">
        <v>693</v>
      </c>
      <c r="H39" s="497">
        <v>632</v>
      </c>
      <c r="I39" s="512"/>
      <c r="J39" s="497"/>
      <c r="K39" s="502"/>
      <c r="L39" s="513"/>
      <c r="M39" s="504"/>
      <c r="N39" s="505"/>
      <c r="O39" s="505"/>
      <c r="P39" s="505"/>
    </row>
    <row r="40" spans="1:16" ht="15.6" customHeight="1" x14ac:dyDescent="0.15">
      <c r="A40" s="905">
        <v>28</v>
      </c>
      <c r="B40" s="924">
        <v>786</v>
      </c>
      <c r="C40" s="502">
        <v>425</v>
      </c>
      <c r="D40" s="925">
        <v>361</v>
      </c>
      <c r="E40" s="496">
        <v>63</v>
      </c>
      <c r="F40" s="924">
        <v>1422</v>
      </c>
      <c r="G40" s="502">
        <v>711</v>
      </c>
      <c r="H40" s="497">
        <v>711</v>
      </c>
      <c r="I40" s="512"/>
      <c r="J40" s="497"/>
      <c r="K40" s="502"/>
      <c r="L40" s="513"/>
      <c r="M40" s="504"/>
      <c r="N40" s="523"/>
      <c r="O40" s="523"/>
      <c r="P40" s="505"/>
    </row>
    <row r="41" spans="1:16" ht="15.6" customHeight="1" x14ac:dyDescent="0.15">
      <c r="A41" s="905">
        <v>29</v>
      </c>
      <c r="B41" s="924">
        <v>831</v>
      </c>
      <c r="C41" s="502">
        <v>435</v>
      </c>
      <c r="D41" s="925">
        <v>396</v>
      </c>
      <c r="E41" s="496">
        <v>64</v>
      </c>
      <c r="F41" s="924">
        <v>1337</v>
      </c>
      <c r="G41" s="502">
        <v>658</v>
      </c>
      <c r="H41" s="497">
        <v>679</v>
      </c>
      <c r="I41" s="512"/>
      <c r="J41" s="497"/>
      <c r="K41" s="502"/>
      <c r="L41" s="513"/>
      <c r="M41" s="504"/>
      <c r="N41" s="497"/>
      <c r="O41" s="523"/>
      <c r="P41" s="505"/>
    </row>
    <row r="42" spans="1:16" ht="15.6" customHeight="1" x14ac:dyDescent="0.15">
      <c r="A42" s="71" t="s">
        <v>172</v>
      </c>
      <c r="B42" s="924">
        <v>4826</v>
      </c>
      <c r="C42" s="502">
        <v>2498</v>
      </c>
      <c r="D42" s="925">
        <v>2328</v>
      </c>
      <c r="E42" s="496" t="s">
        <v>532</v>
      </c>
      <c r="F42" s="924">
        <v>7786</v>
      </c>
      <c r="G42" s="502">
        <v>3846</v>
      </c>
      <c r="H42" s="497">
        <v>3940</v>
      </c>
      <c r="I42" s="512"/>
      <c r="J42" s="497"/>
      <c r="K42" s="502"/>
      <c r="L42" s="513"/>
      <c r="M42" s="520"/>
      <c r="N42" s="505"/>
      <c r="O42" s="505"/>
      <c r="P42" s="505"/>
    </row>
    <row r="43" spans="1:16" ht="15.6" customHeight="1" x14ac:dyDescent="0.15">
      <c r="A43" s="71">
        <v>30</v>
      </c>
      <c r="B43" s="924">
        <v>895</v>
      </c>
      <c r="C43" s="502">
        <v>480</v>
      </c>
      <c r="D43" s="925">
        <v>415</v>
      </c>
      <c r="E43" s="496">
        <v>65</v>
      </c>
      <c r="F43" s="924">
        <v>1336</v>
      </c>
      <c r="G43" s="502">
        <v>639</v>
      </c>
      <c r="H43" s="497">
        <v>697</v>
      </c>
      <c r="I43" s="499"/>
      <c r="J43" s="497"/>
      <c r="K43" s="502"/>
      <c r="L43" s="513"/>
      <c r="M43" s="520"/>
      <c r="N43" s="497"/>
      <c r="O43" s="523"/>
      <c r="P43" s="505"/>
    </row>
    <row r="44" spans="1:16" ht="15.6" customHeight="1" x14ac:dyDescent="0.15">
      <c r="A44" s="71">
        <v>31</v>
      </c>
      <c r="B44" s="924">
        <v>886</v>
      </c>
      <c r="C44" s="502">
        <v>445</v>
      </c>
      <c r="D44" s="925">
        <v>441</v>
      </c>
      <c r="E44" s="496">
        <v>66</v>
      </c>
      <c r="F44" s="924">
        <v>1585</v>
      </c>
      <c r="G44" s="502">
        <v>780</v>
      </c>
      <c r="H44" s="497">
        <v>805</v>
      </c>
      <c r="I44" s="499"/>
      <c r="J44" s="497"/>
      <c r="K44" s="502"/>
      <c r="L44" s="500"/>
      <c r="M44" s="520"/>
      <c r="N44" s="497"/>
      <c r="O44" s="523"/>
      <c r="P44" s="505"/>
    </row>
    <row r="45" spans="1:16" ht="15.6" customHeight="1" x14ac:dyDescent="0.15">
      <c r="A45" s="71">
        <v>32</v>
      </c>
      <c r="B45" s="924">
        <v>985</v>
      </c>
      <c r="C45" s="502">
        <v>501</v>
      </c>
      <c r="D45" s="925">
        <v>484</v>
      </c>
      <c r="E45" s="496">
        <v>67</v>
      </c>
      <c r="F45" s="924">
        <v>1508</v>
      </c>
      <c r="G45" s="502">
        <v>728</v>
      </c>
      <c r="H45" s="497">
        <v>780</v>
      </c>
      <c r="I45" s="499"/>
      <c r="J45" s="497"/>
      <c r="K45" s="502"/>
      <c r="L45" s="500"/>
      <c r="M45" s="520"/>
      <c r="N45" s="497"/>
      <c r="O45" s="523"/>
      <c r="P45" s="505"/>
    </row>
    <row r="46" spans="1:16" ht="15.6" customHeight="1" x14ac:dyDescent="0.15">
      <c r="A46" s="71">
        <v>33</v>
      </c>
      <c r="B46" s="924">
        <v>996</v>
      </c>
      <c r="C46" s="502">
        <v>509</v>
      </c>
      <c r="D46" s="925">
        <v>487</v>
      </c>
      <c r="E46" s="496">
        <v>68</v>
      </c>
      <c r="F46" s="924">
        <v>1671</v>
      </c>
      <c r="G46" s="502">
        <v>875</v>
      </c>
      <c r="H46" s="497">
        <v>796</v>
      </c>
      <c r="I46" s="499"/>
      <c r="J46" s="497"/>
      <c r="K46" s="502"/>
      <c r="L46" s="500"/>
      <c r="M46" s="520"/>
      <c r="N46" s="497"/>
      <c r="O46" s="523"/>
      <c r="P46" s="505"/>
    </row>
    <row r="47" spans="1:16" ht="15.6" customHeight="1" x14ac:dyDescent="0.15">
      <c r="A47" s="130">
        <v>34</v>
      </c>
      <c r="B47" s="924">
        <v>1064</v>
      </c>
      <c r="C47" s="927">
        <v>563</v>
      </c>
      <c r="D47" s="925">
        <v>501</v>
      </c>
      <c r="E47" s="496">
        <v>69</v>
      </c>
      <c r="F47" s="924">
        <v>1686</v>
      </c>
      <c r="G47" s="927">
        <v>824</v>
      </c>
      <c r="H47" s="926">
        <v>862</v>
      </c>
      <c r="I47" s="524"/>
      <c r="J47" s="518"/>
      <c r="K47" s="517"/>
      <c r="L47" s="525"/>
      <c r="M47" s="503"/>
      <c r="N47" s="518"/>
      <c r="O47" s="518"/>
      <c r="P47" s="518"/>
    </row>
    <row r="48" spans="1:16" s="47" customFormat="1" ht="16.5" customHeight="1" x14ac:dyDescent="0.15">
      <c r="A48" s="47" t="s">
        <v>513</v>
      </c>
      <c r="B48" s="204"/>
      <c r="C48" s="133"/>
      <c r="D48" s="133"/>
      <c r="E48" s="121"/>
      <c r="F48" s="133"/>
      <c r="G48" s="133"/>
      <c r="H48" s="133"/>
      <c r="I48" s="65"/>
      <c r="M48" s="65"/>
    </row>
    <row r="49" spans="1:15" s="47" customFormat="1" ht="13.15" customHeight="1" x14ac:dyDescent="0.15">
      <c r="A49" s="47" t="s">
        <v>653</v>
      </c>
      <c r="B49" s="205"/>
      <c r="E49" s="65"/>
      <c r="H49" s="463"/>
      <c r="I49" s="65"/>
      <c r="M49" s="65"/>
    </row>
    <row r="50" spans="1:15" x14ac:dyDescent="0.15">
      <c r="H50" s="135"/>
    </row>
    <row r="51" spans="1:15" x14ac:dyDescent="0.15">
      <c r="H51" s="135"/>
    </row>
    <row r="52" spans="1:15" x14ac:dyDescent="0.15">
      <c r="H52" s="135"/>
    </row>
    <row r="53" spans="1:15" x14ac:dyDescent="0.15">
      <c r="H53" s="135"/>
      <c r="O53" s="75"/>
    </row>
    <row r="54" spans="1:15" x14ac:dyDescent="0.15">
      <c r="H54" s="135"/>
    </row>
    <row r="55" spans="1:15" x14ac:dyDescent="0.15">
      <c r="H55" s="135"/>
    </row>
    <row r="56" spans="1:15" x14ac:dyDescent="0.15">
      <c r="H56" s="135"/>
    </row>
    <row r="57" spans="1:15" x14ac:dyDescent="0.15">
      <c r="H57" s="135"/>
    </row>
    <row r="58" spans="1:15" x14ac:dyDescent="0.15">
      <c r="H58" s="135"/>
    </row>
    <row r="59" spans="1:15" x14ac:dyDescent="0.15">
      <c r="H59" s="135"/>
    </row>
    <row r="60" spans="1:15" x14ac:dyDescent="0.15">
      <c r="H60" s="135"/>
    </row>
    <row r="61" spans="1:15" x14ac:dyDescent="0.15">
      <c r="H61" s="135"/>
    </row>
    <row r="62" spans="1:15" x14ac:dyDescent="0.15">
      <c r="H62" s="135"/>
    </row>
  </sheetData>
  <mergeCells count="3">
    <mergeCell ref="A2:H2"/>
    <mergeCell ref="A3:B3"/>
    <mergeCell ref="N3:P3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Y55"/>
  <sheetViews>
    <sheetView view="pageBreakPreview" zoomScale="90" zoomScaleNormal="80" zoomScaleSheetLayoutView="90" workbookViewId="0">
      <selection activeCell="A2" sqref="A2:H2"/>
    </sheetView>
  </sheetViews>
  <sheetFormatPr defaultColWidth="8" defaultRowHeight="12" x14ac:dyDescent="0.15"/>
  <cols>
    <col min="1" max="1" width="10.875" style="134" customWidth="1"/>
    <col min="2" max="4" width="10.875" style="59" customWidth="1"/>
    <col min="5" max="5" width="10.875" style="134" customWidth="1"/>
    <col min="6" max="8" width="10.875" style="59" customWidth="1"/>
    <col min="9" max="9" width="10.875" style="134" customWidth="1"/>
    <col min="10" max="12" width="10.875" style="59" customWidth="1"/>
    <col min="13" max="13" width="10.875" style="134" customWidth="1"/>
    <col min="14" max="16" width="10.875" style="59" customWidth="1"/>
    <col min="17" max="17" width="8.625" style="59" bestFit="1" customWidth="1"/>
    <col min="18" max="16384" width="8" style="59"/>
  </cols>
  <sheetData>
    <row r="2" spans="1:20" s="46" customFormat="1" ht="21" customHeight="1" x14ac:dyDescent="0.15">
      <c r="A2" s="1079" t="s">
        <v>612</v>
      </c>
      <c r="B2" s="1079"/>
      <c r="C2" s="1079"/>
      <c r="D2" s="1079"/>
      <c r="E2" s="1079"/>
      <c r="F2" s="1079"/>
      <c r="G2" s="1079"/>
      <c r="H2" s="1079"/>
      <c r="I2" s="1142" t="s">
        <v>589</v>
      </c>
      <c r="J2" s="1142"/>
      <c r="K2" s="1142"/>
      <c r="L2" s="1142"/>
      <c r="M2" s="1142"/>
      <c r="N2" s="1142"/>
      <c r="O2" s="1142"/>
    </row>
    <row r="3" spans="1:20" s="47" customFormat="1" ht="21" customHeight="1" x14ac:dyDescent="0.15">
      <c r="A3" s="1083" t="s">
        <v>449</v>
      </c>
      <c r="B3" s="1083"/>
      <c r="C3" s="140"/>
      <c r="E3" s="65"/>
      <c r="H3" s="463"/>
      <c r="I3" s="65"/>
      <c r="M3" s="65"/>
      <c r="N3" s="1143" t="s">
        <v>588</v>
      </c>
      <c r="O3" s="1143"/>
      <c r="P3" s="1143"/>
      <c r="Q3" s="141"/>
    </row>
    <row r="4" spans="1:20" s="68" customFormat="1" ht="15.6" customHeight="1" x14ac:dyDescent="0.15">
      <c r="A4" s="51" t="s">
        <v>165</v>
      </c>
      <c r="B4" s="49" t="s">
        <v>166</v>
      </c>
      <c r="C4" s="49" t="s">
        <v>167</v>
      </c>
      <c r="D4" s="50" t="s">
        <v>168</v>
      </c>
      <c r="E4" s="66" t="s">
        <v>165</v>
      </c>
      <c r="F4" s="49" t="s">
        <v>166</v>
      </c>
      <c r="G4" s="49" t="s">
        <v>167</v>
      </c>
      <c r="H4" s="50" t="s">
        <v>168</v>
      </c>
      <c r="I4" s="51" t="s">
        <v>165</v>
      </c>
      <c r="J4" s="49" t="s">
        <v>166</v>
      </c>
      <c r="K4" s="49" t="s">
        <v>167</v>
      </c>
      <c r="L4" s="67" t="s">
        <v>168</v>
      </c>
      <c r="M4" s="51" t="s">
        <v>165</v>
      </c>
      <c r="N4" s="49" t="s">
        <v>166</v>
      </c>
      <c r="O4" s="49" t="s">
        <v>167</v>
      </c>
      <c r="P4" s="50" t="s">
        <v>168</v>
      </c>
    </row>
    <row r="5" spans="1:20" ht="15.6" customHeight="1" x14ac:dyDescent="0.15">
      <c r="A5" s="69" t="s">
        <v>166</v>
      </c>
      <c r="B5" s="297">
        <v>98374</v>
      </c>
      <c r="C5" s="297">
        <v>48488</v>
      </c>
      <c r="D5" s="299">
        <v>49886</v>
      </c>
      <c r="E5" s="73"/>
      <c r="F5" s="122"/>
      <c r="G5" s="263"/>
      <c r="H5" s="142"/>
      <c r="I5" s="71"/>
      <c r="J5" s="122"/>
      <c r="K5" s="263"/>
      <c r="L5" s="142"/>
      <c r="M5" s="123"/>
      <c r="N5" s="298">
        <v>98374</v>
      </c>
      <c r="O5" s="298">
        <v>48488</v>
      </c>
      <c r="P5" s="298">
        <v>49886</v>
      </c>
      <c r="Q5" s="124"/>
      <c r="R5" s="124"/>
      <c r="S5" s="124"/>
    </row>
    <row r="6" spans="1:20" ht="15.6" customHeight="1" x14ac:dyDescent="0.15">
      <c r="A6" s="70" t="s">
        <v>521</v>
      </c>
      <c r="B6" s="122">
        <v>3610</v>
      </c>
      <c r="C6" s="122">
        <v>1852</v>
      </c>
      <c r="D6" s="122">
        <v>1758</v>
      </c>
      <c r="E6" s="73" t="s">
        <v>527</v>
      </c>
      <c r="F6" s="122">
        <v>6261</v>
      </c>
      <c r="G6" s="122">
        <v>3204</v>
      </c>
      <c r="H6" s="122">
        <v>3057</v>
      </c>
      <c r="I6" s="71" t="s">
        <v>533</v>
      </c>
      <c r="J6" s="122">
        <v>5600</v>
      </c>
      <c r="K6" s="122">
        <v>2708</v>
      </c>
      <c r="L6" s="122">
        <v>2892</v>
      </c>
      <c r="M6" s="73" t="s">
        <v>542</v>
      </c>
      <c r="N6" s="122">
        <v>3610</v>
      </c>
      <c r="O6" s="122">
        <v>1852</v>
      </c>
      <c r="P6" s="122">
        <v>1758</v>
      </c>
    </row>
    <row r="7" spans="1:20" ht="15.6" customHeight="1" x14ac:dyDescent="0.15">
      <c r="A7" s="70">
        <v>0</v>
      </c>
      <c r="B7" s="122">
        <v>665</v>
      </c>
      <c r="C7" s="125">
        <v>330</v>
      </c>
      <c r="D7" s="264">
        <v>335</v>
      </c>
      <c r="E7" s="73">
        <v>35</v>
      </c>
      <c r="F7" s="122">
        <v>1198</v>
      </c>
      <c r="G7" s="125">
        <v>595</v>
      </c>
      <c r="H7" s="142">
        <v>603</v>
      </c>
      <c r="I7" s="71">
        <v>70</v>
      </c>
      <c r="J7" s="122">
        <v>986</v>
      </c>
      <c r="K7" s="125">
        <v>507</v>
      </c>
      <c r="L7" s="142">
        <v>479</v>
      </c>
      <c r="M7" s="73" t="s">
        <v>543</v>
      </c>
      <c r="N7" s="122">
        <v>4387</v>
      </c>
      <c r="O7" s="125">
        <v>2291</v>
      </c>
      <c r="P7" s="124">
        <v>2096</v>
      </c>
    </row>
    <row r="8" spans="1:20" ht="15.6" customHeight="1" x14ac:dyDescent="0.15">
      <c r="A8" s="70">
        <v>1</v>
      </c>
      <c r="B8" s="122">
        <v>713</v>
      </c>
      <c r="C8" s="125">
        <v>362</v>
      </c>
      <c r="D8" s="264">
        <v>351</v>
      </c>
      <c r="E8" s="73">
        <v>36</v>
      </c>
      <c r="F8" s="122">
        <v>1197</v>
      </c>
      <c r="G8" s="125">
        <v>632</v>
      </c>
      <c r="H8" s="142">
        <v>565</v>
      </c>
      <c r="I8" s="71">
        <v>71</v>
      </c>
      <c r="J8" s="122">
        <v>1243</v>
      </c>
      <c r="K8" s="125">
        <v>605</v>
      </c>
      <c r="L8" s="142">
        <v>638</v>
      </c>
      <c r="M8" s="73" t="s">
        <v>544</v>
      </c>
      <c r="N8" s="122">
        <v>4616</v>
      </c>
      <c r="O8" s="122">
        <v>2309</v>
      </c>
      <c r="P8" s="122">
        <v>2307</v>
      </c>
    </row>
    <row r="9" spans="1:20" ht="15.6" customHeight="1" x14ac:dyDescent="0.15">
      <c r="A9" s="70">
        <v>2</v>
      </c>
      <c r="B9" s="122">
        <v>751</v>
      </c>
      <c r="C9" s="125">
        <v>400</v>
      </c>
      <c r="D9" s="264">
        <v>351</v>
      </c>
      <c r="E9" s="73">
        <v>37</v>
      </c>
      <c r="F9" s="122">
        <v>1267</v>
      </c>
      <c r="G9" s="125">
        <v>618</v>
      </c>
      <c r="H9" s="142">
        <v>649</v>
      </c>
      <c r="I9" s="71">
        <v>72</v>
      </c>
      <c r="J9" s="122">
        <v>1150</v>
      </c>
      <c r="K9" s="125">
        <v>540</v>
      </c>
      <c r="L9" s="142">
        <v>610</v>
      </c>
      <c r="M9" s="73" t="s">
        <v>545</v>
      </c>
      <c r="N9" s="122">
        <v>4594</v>
      </c>
      <c r="O9" s="125">
        <v>2355</v>
      </c>
      <c r="P9" s="124">
        <v>2239</v>
      </c>
    </row>
    <row r="10" spans="1:20" ht="15.6" customHeight="1" x14ac:dyDescent="0.15">
      <c r="A10" s="70">
        <v>3</v>
      </c>
      <c r="B10" s="122">
        <v>733</v>
      </c>
      <c r="C10" s="125">
        <v>394</v>
      </c>
      <c r="D10" s="264">
        <v>339</v>
      </c>
      <c r="E10" s="73">
        <v>38</v>
      </c>
      <c r="F10" s="122">
        <v>1252</v>
      </c>
      <c r="G10" s="125">
        <v>666</v>
      </c>
      <c r="H10" s="142">
        <v>586</v>
      </c>
      <c r="I10" s="71">
        <v>73</v>
      </c>
      <c r="J10" s="122">
        <v>1153</v>
      </c>
      <c r="K10" s="125">
        <v>531</v>
      </c>
      <c r="L10" s="142">
        <v>622</v>
      </c>
      <c r="M10" s="73" t="s">
        <v>546</v>
      </c>
      <c r="N10" s="122">
        <v>3983</v>
      </c>
      <c r="O10" s="122">
        <v>2042</v>
      </c>
      <c r="P10" s="122">
        <v>1941</v>
      </c>
      <c r="S10" s="1130"/>
      <c r="T10" s="1130"/>
    </row>
    <row r="11" spans="1:20" ht="15.6" customHeight="1" x14ac:dyDescent="0.15">
      <c r="A11" s="70">
        <v>4</v>
      </c>
      <c r="B11" s="122">
        <v>748</v>
      </c>
      <c r="C11" s="125">
        <v>366</v>
      </c>
      <c r="D11" s="264">
        <v>382</v>
      </c>
      <c r="E11" s="73">
        <v>39</v>
      </c>
      <c r="F11" s="122">
        <v>1347</v>
      </c>
      <c r="G11" s="125">
        <v>693</v>
      </c>
      <c r="H11" s="142">
        <v>654</v>
      </c>
      <c r="I11" s="71">
        <v>74</v>
      </c>
      <c r="J11" s="122">
        <v>1068</v>
      </c>
      <c r="K11" s="125">
        <v>525</v>
      </c>
      <c r="L11" s="142">
        <v>543</v>
      </c>
      <c r="M11" s="73" t="s">
        <v>547</v>
      </c>
      <c r="N11" s="122">
        <v>4720</v>
      </c>
      <c r="O11" s="125">
        <v>2471</v>
      </c>
      <c r="P11" s="124">
        <v>2249</v>
      </c>
    </row>
    <row r="12" spans="1:20" ht="15.6" customHeight="1" x14ac:dyDescent="0.15">
      <c r="A12" s="70" t="s">
        <v>522</v>
      </c>
      <c r="B12" s="122">
        <v>4387</v>
      </c>
      <c r="C12" s="122">
        <v>2291</v>
      </c>
      <c r="D12" s="122">
        <v>2096</v>
      </c>
      <c r="E12" s="73" t="s">
        <v>528</v>
      </c>
      <c r="F12" s="122">
        <v>7324</v>
      </c>
      <c r="G12" s="122">
        <v>3761</v>
      </c>
      <c r="H12" s="122">
        <v>3563</v>
      </c>
      <c r="I12" s="71" t="s">
        <v>534</v>
      </c>
      <c r="J12" s="122">
        <v>4621</v>
      </c>
      <c r="K12" s="122">
        <v>2117</v>
      </c>
      <c r="L12" s="122">
        <v>2504</v>
      </c>
      <c r="M12" s="73" t="s">
        <v>548</v>
      </c>
      <c r="N12" s="122">
        <v>5266</v>
      </c>
      <c r="O12" s="122">
        <v>2741</v>
      </c>
      <c r="P12" s="122">
        <v>2525</v>
      </c>
    </row>
    <row r="13" spans="1:20" ht="15.6" customHeight="1" x14ac:dyDescent="0.15">
      <c r="A13" s="70">
        <v>5</v>
      </c>
      <c r="B13" s="122">
        <v>870</v>
      </c>
      <c r="C13" s="125">
        <v>454</v>
      </c>
      <c r="D13" s="264">
        <v>416</v>
      </c>
      <c r="E13" s="73">
        <v>40</v>
      </c>
      <c r="F13" s="122">
        <v>1383</v>
      </c>
      <c r="G13" s="125">
        <v>721</v>
      </c>
      <c r="H13" s="142">
        <v>662</v>
      </c>
      <c r="I13" s="71">
        <v>75</v>
      </c>
      <c r="J13" s="122">
        <v>1042</v>
      </c>
      <c r="K13" s="125">
        <v>488</v>
      </c>
      <c r="L13" s="142">
        <v>554</v>
      </c>
      <c r="M13" s="73" t="s">
        <v>527</v>
      </c>
      <c r="N13" s="122">
        <v>6261</v>
      </c>
      <c r="O13" s="122">
        <v>3204</v>
      </c>
      <c r="P13" s="122">
        <v>3057</v>
      </c>
    </row>
    <row r="14" spans="1:20" ht="15.6" customHeight="1" x14ac:dyDescent="0.15">
      <c r="A14" s="70">
        <v>6</v>
      </c>
      <c r="B14" s="122">
        <v>836</v>
      </c>
      <c r="C14" s="125">
        <v>440</v>
      </c>
      <c r="D14" s="264">
        <v>396</v>
      </c>
      <c r="E14" s="73">
        <v>41</v>
      </c>
      <c r="F14" s="122">
        <v>1487</v>
      </c>
      <c r="G14" s="125">
        <v>751</v>
      </c>
      <c r="H14" s="142">
        <v>736</v>
      </c>
      <c r="I14" s="71">
        <v>76</v>
      </c>
      <c r="J14" s="122">
        <v>880</v>
      </c>
      <c r="K14" s="125">
        <v>411</v>
      </c>
      <c r="L14" s="142">
        <v>469</v>
      </c>
      <c r="M14" s="73" t="s">
        <v>528</v>
      </c>
      <c r="N14" s="122">
        <v>7324</v>
      </c>
      <c r="O14" s="122">
        <v>3761</v>
      </c>
      <c r="P14" s="122">
        <v>3563</v>
      </c>
      <c r="S14" s="1130"/>
      <c r="T14" s="1130"/>
    </row>
    <row r="15" spans="1:20" ht="15.6" customHeight="1" x14ac:dyDescent="0.15">
      <c r="A15" s="70">
        <v>7</v>
      </c>
      <c r="B15" s="122">
        <v>878</v>
      </c>
      <c r="C15" s="125">
        <v>461</v>
      </c>
      <c r="D15" s="264">
        <v>417</v>
      </c>
      <c r="E15" s="73">
        <v>42</v>
      </c>
      <c r="F15" s="122">
        <v>1610</v>
      </c>
      <c r="G15" s="125">
        <v>805</v>
      </c>
      <c r="H15" s="142">
        <v>805</v>
      </c>
      <c r="I15" s="71">
        <v>77</v>
      </c>
      <c r="J15" s="122">
        <v>893</v>
      </c>
      <c r="K15" s="125">
        <v>392</v>
      </c>
      <c r="L15" s="142">
        <v>501</v>
      </c>
      <c r="M15" s="73" t="s">
        <v>529</v>
      </c>
      <c r="N15" s="122">
        <v>6405</v>
      </c>
      <c r="O15" s="122">
        <v>3252</v>
      </c>
      <c r="P15" s="122">
        <v>3153</v>
      </c>
    </row>
    <row r="16" spans="1:20" ht="15.6" customHeight="1" x14ac:dyDescent="0.15">
      <c r="A16" s="70">
        <v>8</v>
      </c>
      <c r="B16" s="122">
        <v>936</v>
      </c>
      <c r="C16" s="125">
        <v>492</v>
      </c>
      <c r="D16" s="264">
        <v>444</v>
      </c>
      <c r="E16" s="73">
        <v>43</v>
      </c>
      <c r="F16" s="122">
        <v>1444</v>
      </c>
      <c r="G16" s="125">
        <v>742</v>
      </c>
      <c r="H16" s="142">
        <v>702</v>
      </c>
      <c r="I16" s="71">
        <v>78</v>
      </c>
      <c r="J16" s="122">
        <v>883</v>
      </c>
      <c r="K16" s="125">
        <v>418</v>
      </c>
      <c r="L16" s="142">
        <v>465</v>
      </c>
      <c r="M16" s="73" t="s">
        <v>530</v>
      </c>
      <c r="N16" s="122">
        <v>6114</v>
      </c>
      <c r="O16" s="122">
        <v>3109</v>
      </c>
      <c r="P16" s="122">
        <v>3005</v>
      </c>
    </row>
    <row r="17" spans="1:25" ht="15.6" customHeight="1" x14ac:dyDescent="0.15">
      <c r="A17" s="70">
        <v>9</v>
      </c>
      <c r="B17" s="122">
        <v>867</v>
      </c>
      <c r="C17" s="125">
        <v>444</v>
      </c>
      <c r="D17" s="264">
        <v>423</v>
      </c>
      <c r="E17" s="73">
        <v>44</v>
      </c>
      <c r="F17" s="122">
        <v>1400</v>
      </c>
      <c r="G17" s="125">
        <v>742</v>
      </c>
      <c r="H17" s="142">
        <v>658</v>
      </c>
      <c r="I17" s="71">
        <v>79</v>
      </c>
      <c r="J17" s="122">
        <v>923</v>
      </c>
      <c r="K17" s="125">
        <v>408</v>
      </c>
      <c r="L17" s="142">
        <v>515</v>
      </c>
      <c r="M17" s="73" t="s">
        <v>531</v>
      </c>
      <c r="N17" s="122">
        <v>6662</v>
      </c>
      <c r="O17" s="122">
        <v>3404</v>
      </c>
      <c r="P17" s="122">
        <v>3258</v>
      </c>
      <c r="S17" s="1130"/>
      <c r="T17" s="1130"/>
    </row>
    <row r="18" spans="1:25" ht="15.6" customHeight="1" x14ac:dyDescent="0.15">
      <c r="A18" s="70" t="s">
        <v>523</v>
      </c>
      <c r="B18" s="122">
        <v>4616</v>
      </c>
      <c r="C18" s="122">
        <v>2309</v>
      </c>
      <c r="D18" s="122">
        <v>2307</v>
      </c>
      <c r="E18" s="73" t="s">
        <v>529</v>
      </c>
      <c r="F18" s="122">
        <v>6405</v>
      </c>
      <c r="G18" s="122">
        <v>3252</v>
      </c>
      <c r="H18" s="122">
        <v>3153</v>
      </c>
      <c r="I18" s="71" t="s">
        <v>535</v>
      </c>
      <c r="J18" s="122">
        <v>3958</v>
      </c>
      <c r="K18" s="122">
        <v>1574</v>
      </c>
      <c r="L18" s="122">
        <v>2384</v>
      </c>
      <c r="M18" s="73" t="s">
        <v>549</v>
      </c>
      <c r="N18" s="122">
        <v>7669</v>
      </c>
      <c r="O18" s="122">
        <v>3848</v>
      </c>
      <c r="P18" s="122">
        <v>3821</v>
      </c>
    </row>
    <row r="19" spans="1:25" ht="15.6" customHeight="1" x14ac:dyDescent="0.15">
      <c r="A19" s="70">
        <v>10</v>
      </c>
      <c r="B19" s="122">
        <v>893</v>
      </c>
      <c r="C19" s="125">
        <v>424</v>
      </c>
      <c r="D19" s="264">
        <v>469</v>
      </c>
      <c r="E19" s="73">
        <v>45</v>
      </c>
      <c r="F19" s="122">
        <v>1315</v>
      </c>
      <c r="G19" s="125">
        <v>648</v>
      </c>
      <c r="H19" s="142">
        <v>667</v>
      </c>
      <c r="I19" s="71">
        <v>80</v>
      </c>
      <c r="J19" s="122">
        <v>834</v>
      </c>
      <c r="K19" s="125">
        <v>356</v>
      </c>
      <c r="L19" s="142">
        <v>478</v>
      </c>
      <c r="M19" s="73" t="s">
        <v>532</v>
      </c>
      <c r="N19" s="122">
        <v>7830</v>
      </c>
      <c r="O19" s="122">
        <v>3952</v>
      </c>
      <c r="P19" s="122">
        <v>3878</v>
      </c>
    </row>
    <row r="20" spans="1:25" ht="15.6" customHeight="1" x14ac:dyDescent="0.15">
      <c r="A20" s="70">
        <v>11</v>
      </c>
      <c r="B20" s="122">
        <v>903</v>
      </c>
      <c r="C20" s="125">
        <v>465</v>
      </c>
      <c r="D20" s="264">
        <v>438</v>
      </c>
      <c r="E20" s="73">
        <v>46</v>
      </c>
      <c r="F20" s="122">
        <v>1413</v>
      </c>
      <c r="G20" s="125">
        <v>746</v>
      </c>
      <c r="H20" s="142">
        <v>667</v>
      </c>
      <c r="I20" s="71">
        <v>81</v>
      </c>
      <c r="J20" s="122">
        <v>847</v>
      </c>
      <c r="K20" s="125">
        <v>338</v>
      </c>
      <c r="L20" s="142">
        <v>509</v>
      </c>
      <c r="M20" s="73" t="s">
        <v>533</v>
      </c>
      <c r="N20" s="122">
        <v>5600</v>
      </c>
      <c r="O20" s="122">
        <v>2708</v>
      </c>
      <c r="P20" s="122">
        <v>2892</v>
      </c>
    </row>
    <row r="21" spans="1:25" ht="15.6" customHeight="1" x14ac:dyDescent="0.15">
      <c r="A21" s="70">
        <v>12</v>
      </c>
      <c r="B21" s="122">
        <v>918</v>
      </c>
      <c r="C21" s="125">
        <v>478</v>
      </c>
      <c r="D21" s="264">
        <v>440</v>
      </c>
      <c r="E21" s="73">
        <v>47</v>
      </c>
      <c r="F21" s="122">
        <v>1304</v>
      </c>
      <c r="G21" s="125">
        <v>667</v>
      </c>
      <c r="H21" s="142">
        <v>637</v>
      </c>
      <c r="I21" s="71">
        <v>82</v>
      </c>
      <c r="J21" s="122">
        <v>774</v>
      </c>
      <c r="K21" s="125">
        <v>292</v>
      </c>
      <c r="L21" s="142">
        <v>482</v>
      </c>
      <c r="M21" s="73" t="s">
        <v>534</v>
      </c>
      <c r="N21" s="122">
        <v>4621</v>
      </c>
      <c r="O21" s="122">
        <v>2117</v>
      </c>
      <c r="P21" s="122">
        <v>2504</v>
      </c>
      <c r="S21" s="1130"/>
      <c r="T21" s="1130"/>
    </row>
    <row r="22" spans="1:25" ht="15.6" customHeight="1" x14ac:dyDescent="0.15">
      <c r="A22" s="70">
        <v>13</v>
      </c>
      <c r="B22" s="122">
        <v>955</v>
      </c>
      <c r="C22" s="125">
        <v>468</v>
      </c>
      <c r="D22" s="264">
        <v>487</v>
      </c>
      <c r="E22" s="73">
        <v>48</v>
      </c>
      <c r="F22" s="122">
        <v>1366</v>
      </c>
      <c r="G22" s="125">
        <v>691</v>
      </c>
      <c r="H22" s="142">
        <v>675</v>
      </c>
      <c r="I22" s="71">
        <v>83</v>
      </c>
      <c r="J22" s="122">
        <v>742</v>
      </c>
      <c r="K22" s="125">
        <v>321</v>
      </c>
      <c r="L22" s="142">
        <v>421</v>
      </c>
      <c r="M22" s="73" t="s">
        <v>535</v>
      </c>
      <c r="N22" s="122">
        <v>3958</v>
      </c>
      <c r="O22" s="122">
        <v>1574</v>
      </c>
      <c r="P22" s="122">
        <v>2384</v>
      </c>
      <c r="S22" s="1130"/>
      <c r="T22" s="1130"/>
      <c r="U22" s="75"/>
      <c r="V22" s="75"/>
      <c r="W22" s="75"/>
      <c r="X22" s="75"/>
      <c r="Y22" s="75"/>
    </row>
    <row r="23" spans="1:25" ht="15.6" customHeight="1" x14ac:dyDescent="0.15">
      <c r="A23" s="70">
        <v>14</v>
      </c>
      <c r="B23" s="122">
        <v>947</v>
      </c>
      <c r="C23" s="125">
        <v>474</v>
      </c>
      <c r="D23" s="264">
        <v>473</v>
      </c>
      <c r="E23" s="73">
        <v>49</v>
      </c>
      <c r="F23" s="122">
        <v>1007</v>
      </c>
      <c r="G23" s="125">
        <v>500</v>
      </c>
      <c r="H23" s="142">
        <v>507</v>
      </c>
      <c r="I23" s="71">
        <v>84</v>
      </c>
      <c r="J23" s="122">
        <v>761</v>
      </c>
      <c r="K23" s="125">
        <v>267</v>
      </c>
      <c r="L23" s="142">
        <v>494</v>
      </c>
      <c r="M23" s="73" t="s">
        <v>550</v>
      </c>
      <c r="N23" s="122">
        <v>4479</v>
      </c>
      <c r="O23" s="125">
        <v>1320</v>
      </c>
      <c r="P23" s="124">
        <v>3159</v>
      </c>
      <c r="S23" s="75"/>
      <c r="T23" s="75"/>
      <c r="U23" s="75"/>
      <c r="V23" s="75"/>
      <c r="W23" s="75"/>
      <c r="X23" s="75"/>
      <c r="Y23" s="75"/>
    </row>
    <row r="24" spans="1:25" ht="15.6" customHeight="1" x14ac:dyDescent="0.15">
      <c r="A24" s="70" t="s">
        <v>524</v>
      </c>
      <c r="B24" s="122">
        <v>4594</v>
      </c>
      <c r="C24" s="122">
        <v>2355</v>
      </c>
      <c r="D24" s="122">
        <v>2239</v>
      </c>
      <c r="E24" s="73" t="s">
        <v>530</v>
      </c>
      <c r="F24" s="122">
        <v>6114</v>
      </c>
      <c r="G24" s="122">
        <v>3109</v>
      </c>
      <c r="H24" s="122">
        <v>3005</v>
      </c>
      <c r="I24" s="71" t="s">
        <v>536</v>
      </c>
      <c r="J24" s="122">
        <v>2841</v>
      </c>
      <c r="K24" s="122">
        <v>931</v>
      </c>
      <c r="L24" s="122">
        <v>1910</v>
      </c>
      <c r="M24" s="126" t="s">
        <v>247</v>
      </c>
      <c r="N24" s="58">
        <v>275</v>
      </c>
      <c r="O24" s="125">
        <v>178</v>
      </c>
      <c r="P24" s="124">
        <v>97</v>
      </c>
    </row>
    <row r="25" spans="1:25" ht="15.6" customHeight="1" x14ac:dyDescent="0.15">
      <c r="A25" s="70">
        <v>15</v>
      </c>
      <c r="B25" s="122">
        <v>1020</v>
      </c>
      <c r="C25" s="125">
        <v>523</v>
      </c>
      <c r="D25" s="264">
        <v>497</v>
      </c>
      <c r="E25" s="73">
        <v>50</v>
      </c>
      <c r="F25" s="122">
        <v>1228</v>
      </c>
      <c r="G25" s="125">
        <v>630</v>
      </c>
      <c r="H25" s="142">
        <v>598</v>
      </c>
      <c r="I25" s="71">
        <v>85</v>
      </c>
      <c r="J25" s="122">
        <v>683</v>
      </c>
      <c r="K25" s="125">
        <v>232</v>
      </c>
      <c r="L25" s="142">
        <v>451</v>
      </c>
      <c r="M25" s="72"/>
      <c r="N25" s="127"/>
      <c r="O25" s="145"/>
      <c r="P25" s="305"/>
    </row>
    <row r="26" spans="1:25" ht="15.6" customHeight="1" x14ac:dyDescent="0.15">
      <c r="A26" s="70">
        <v>16</v>
      </c>
      <c r="B26" s="122">
        <v>956</v>
      </c>
      <c r="C26" s="125">
        <v>509</v>
      </c>
      <c r="D26" s="264">
        <v>447</v>
      </c>
      <c r="E26" s="73">
        <v>51</v>
      </c>
      <c r="F26" s="122">
        <v>1194</v>
      </c>
      <c r="G26" s="125">
        <v>595</v>
      </c>
      <c r="H26" s="142">
        <v>599</v>
      </c>
      <c r="I26" s="71">
        <v>86</v>
      </c>
      <c r="J26" s="122">
        <v>676</v>
      </c>
      <c r="K26" s="125">
        <v>224</v>
      </c>
      <c r="L26" s="142">
        <v>452</v>
      </c>
      <c r="M26" s="73" t="s">
        <v>541</v>
      </c>
      <c r="N26" s="125">
        <v>12613</v>
      </c>
      <c r="O26" s="125">
        <v>6452</v>
      </c>
      <c r="P26" s="122">
        <v>6161</v>
      </c>
      <c r="Q26" s="135"/>
    </row>
    <row r="27" spans="1:25" ht="15.6" customHeight="1" x14ac:dyDescent="0.15">
      <c r="A27" s="70">
        <v>17</v>
      </c>
      <c r="B27" s="122">
        <v>955</v>
      </c>
      <c r="C27" s="125">
        <v>496</v>
      </c>
      <c r="D27" s="264">
        <v>459</v>
      </c>
      <c r="E27" s="73">
        <v>52</v>
      </c>
      <c r="F27" s="122">
        <v>1251</v>
      </c>
      <c r="G27" s="125">
        <v>644</v>
      </c>
      <c r="H27" s="142">
        <v>607</v>
      </c>
      <c r="I27" s="71">
        <v>87</v>
      </c>
      <c r="J27" s="122">
        <v>566</v>
      </c>
      <c r="K27" s="125">
        <v>200</v>
      </c>
      <c r="L27" s="142">
        <v>366</v>
      </c>
      <c r="M27" s="73"/>
      <c r="N27" s="301">
        <v>-12.857419999999999</v>
      </c>
      <c r="O27" s="301">
        <v>-13.355409999999999</v>
      </c>
      <c r="P27" s="302">
        <v>-12.374219999999999</v>
      </c>
      <c r="Q27" s="135"/>
    </row>
    <row r="28" spans="1:25" ht="15.6" customHeight="1" x14ac:dyDescent="0.15">
      <c r="A28" s="70">
        <v>18</v>
      </c>
      <c r="B28" s="122">
        <v>903</v>
      </c>
      <c r="C28" s="125">
        <v>467</v>
      </c>
      <c r="D28" s="264">
        <v>436</v>
      </c>
      <c r="E28" s="73">
        <v>53</v>
      </c>
      <c r="F28" s="122">
        <v>1225</v>
      </c>
      <c r="G28" s="125">
        <v>642</v>
      </c>
      <c r="H28" s="142">
        <v>583</v>
      </c>
      <c r="I28" s="71">
        <v>88</v>
      </c>
      <c r="J28" s="122">
        <v>497</v>
      </c>
      <c r="K28" s="125">
        <v>142</v>
      </c>
      <c r="L28" s="142">
        <v>355</v>
      </c>
      <c r="M28" s="73" t="s">
        <v>540</v>
      </c>
      <c r="N28" s="125">
        <v>58998</v>
      </c>
      <c r="O28" s="125">
        <v>30187</v>
      </c>
      <c r="P28" s="122">
        <v>28811</v>
      </c>
      <c r="Q28" s="135"/>
    </row>
    <row r="29" spans="1:25" ht="15.6" customHeight="1" x14ac:dyDescent="0.15">
      <c r="A29" s="70">
        <v>19</v>
      </c>
      <c r="B29" s="122">
        <v>760</v>
      </c>
      <c r="C29" s="125">
        <v>360</v>
      </c>
      <c r="D29" s="264">
        <v>400</v>
      </c>
      <c r="E29" s="73">
        <v>54</v>
      </c>
      <c r="F29" s="122">
        <v>1216</v>
      </c>
      <c r="G29" s="125">
        <v>598</v>
      </c>
      <c r="H29" s="142">
        <v>618</v>
      </c>
      <c r="I29" s="71">
        <v>89</v>
      </c>
      <c r="J29" s="122">
        <v>419</v>
      </c>
      <c r="K29" s="125">
        <v>133</v>
      </c>
      <c r="L29" s="142">
        <v>286</v>
      </c>
      <c r="M29" s="73"/>
      <c r="N29" s="301">
        <v>-60.141289999999998</v>
      </c>
      <c r="O29" s="301">
        <v>-62.48603</v>
      </c>
      <c r="P29" s="309">
        <v>-57.866199999999999</v>
      </c>
      <c r="Q29" s="135"/>
    </row>
    <row r="30" spans="1:25" ht="15.6" customHeight="1" x14ac:dyDescent="0.15">
      <c r="A30" s="70" t="s">
        <v>525</v>
      </c>
      <c r="B30" s="122">
        <v>3983</v>
      </c>
      <c r="C30" s="122">
        <v>2042</v>
      </c>
      <c r="D30" s="122">
        <v>1941</v>
      </c>
      <c r="E30" s="73" t="s">
        <v>531</v>
      </c>
      <c r="F30" s="122">
        <v>6662</v>
      </c>
      <c r="G30" s="122">
        <v>3404</v>
      </c>
      <c r="H30" s="122">
        <v>3258</v>
      </c>
      <c r="I30" s="70" t="s">
        <v>537</v>
      </c>
      <c r="J30" s="122">
        <v>1289</v>
      </c>
      <c r="K30" s="122">
        <v>323</v>
      </c>
      <c r="L30" s="122">
        <v>966</v>
      </c>
      <c r="M30" s="73" t="s">
        <v>551</v>
      </c>
      <c r="N30" s="125">
        <v>26488</v>
      </c>
      <c r="O30" s="125">
        <v>11671</v>
      </c>
      <c r="P30" s="122">
        <v>14817</v>
      </c>
      <c r="Q30" s="135"/>
    </row>
    <row r="31" spans="1:25" ht="15.6" customHeight="1" x14ac:dyDescent="0.15">
      <c r="A31" s="70">
        <v>20</v>
      </c>
      <c r="B31" s="122">
        <v>712</v>
      </c>
      <c r="C31" s="125">
        <v>346</v>
      </c>
      <c r="D31" s="264">
        <v>366</v>
      </c>
      <c r="E31" s="73">
        <v>55</v>
      </c>
      <c r="F31" s="122">
        <v>1272</v>
      </c>
      <c r="G31" s="125">
        <v>652</v>
      </c>
      <c r="H31" s="142">
        <v>620</v>
      </c>
      <c r="I31" s="70">
        <v>90</v>
      </c>
      <c r="J31" s="122">
        <v>412</v>
      </c>
      <c r="K31" s="125">
        <v>126</v>
      </c>
      <c r="L31" s="146">
        <v>286</v>
      </c>
      <c r="M31" s="73"/>
      <c r="N31" s="301">
        <v>-27.001290000000001</v>
      </c>
      <c r="O31" s="316">
        <v>-24.158560000000001</v>
      </c>
      <c r="P31" s="309">
        <v>-29.759589999999999</v>
      </c>
      <c r="Q31" s="135"/>
    </row>
    <row r="32" spans="1:25" ht="15.6" customHeight="1" x14ac:dyDescent="0.15">
      <c r="A32" s="70">
        <v>21</v>
      </c>
      <c r="B32" s="122">
        <v>768</v>
      </c>
      <c r="C32" s="125">
        <v>392</v>
      </c>
      <c r="D32" s="264">
        <v>376</v>
      </c>
      <c r="E32" s="73">
        <v>56</v>
      </c>
      <c r="F32" s="122">
        <v>1348</v>
      </c>
      <c r="G32" s="125">
        <v>683</v>
      </c>
      <c r="H32" s="142">
        <v>665</v>
      </c>
      <c r="I32" s="70">
        <v>91</v>
      </c>
      <c r="J32" s="122">
        <v>304</v>
      </c>
      <c r="K32" s="125">
        <v>81</v>
      </c>
      <c r="L32" s="146">
        <v>223</v>
      </c>
      <c r="M32" s="304"/>
      <c r="N32" s="311"/>
      <c r="O32" s="312"/>
      <c r="P32" s="313"/>
    </row>
    <row r="33" spans="1:17" ht="15.6" customHeight="1" x14ac:dyDescent="0.15">
      <c r="A33" s="70">
        <v>22</v>
      </c>
      <c r="B33" s="122">
        <v>788</v>
      </c>
      <c r="C33" s="125">
        <v>405</v>
      </c>
      <c r="D33" s="264">
        <v>383</v>
      </c>
      <c r="E33" s="73">
        <v>57</v>
      </c>
      <c r="F33" s="122">
        <v>1252</v>
      </c>
      <c r="G33" s="125">
        <v>648</v>
      </c>
      <c r="H33" s="142">
        <v>604</v>
      </c>
      <c r="I33" s="70">
        <v>92</v>
      </c>
      <c r="J33" s="122">
        <v>243</v>
      </c>
      <c r="K33" s="125">
        <v>47</v>
      </c>
      <c r="L33" s="146">
        <v>196</v>
      </c>
      <c r="M33" s="73"/>
      <c r="N33" s="301"/>
      <c r="O33" s="310"/>
      <c r="P33" s="309"/>
    </row>
    <row r="34" spans="1:17" ht="15.6" customHeight="1" x14ac:dyDescent="0.15">
      <c r="A34" s="70">
        <v>23</v>
      </c>
      <c r="B34" s="122">
        <v>831</v>
      </c>
      <c r="C34" s="125">
        <v>438</v>
      </c>
      <c r="D34" s="264">
        <v>393</v>
      </c>
      <c r="E34" s="73">
        <v>58</v>
      </c>
      <c r="F34" s="122">
        <v>1335</v>
      </c>
      <c r="G34" s="125">
        <v>688</v>
      </c>
      <c r="H34" s="142">
        <v>647</v>
      </c>
      <c r="I34" s="70">
        <v>93</v>
      </c>
      <c r="J34" s="122">
        <v>187</v>
      </c>
      <c r="K34" s="125">
        <v>33</v>
      </c>
      <c r="L34" s="146">
        <v>154</v>
      </c>
      <c r="M34" s="73" t="s">
        <v>551</v>
      </c>
      <c r="N34" s="125">
        <v>26488</v>
      </c>
      <c r="O34" s="125">
        <v>11671</v>
      </c>
      <c r="P34" s="122">
        <v>14817</v>
      </c>
      <c r="Q34" s="135"/>
    </row>
    <row r="35" spans="1:17" ht="15.6" customHeight="1" x14ac:dyDescent="0.15">
      <c r="A35" s="70">
        <v>24</v>
      </c>
      <c r="B35" s="122">
        <v>884</v>
      </c>
      <c r="C35" s="125">
        <v>461</v>
      </c>
      <c r="D35" s="264">
        <v>423</v>
      </c>
      <c r="E35" s="73">
        <v>59</v>
      </c>
      <c r="F35" s="122">
        <v>1455</v>
      </c>
      <c r="G35" s="125">
        <v>733</v>
      </c>
      <c r="H35" s="142">
        <v>722</v>
      </c>
      <c r="I35" s="70">
        <v>94</v>
      </c>
      <c r="J35" s="122">
        <v>143</v>
      </c>
      <c r="K35" s="125">
        <v>36</v>
      </c>
      <c r="L35" s="146">
        <v>107</v>
      </c>
      <c r="M35" s="306" t="s">
        <v>593</v>
      </c>
      <c r="N35" s="301">
        <v>-27.001290000000001</v>
      </c>
      <c r="O35" s="316">
        <v>-24.158560000000001</v>
      </c>
      <c r="P35" s="309">
        <v>-29.759589999999999</v>
      </c>
      <c r="Q35" s="135"/>
    </row>
    <row r="36" spans="1:17" ht="15.6" customHeight="1" x14ac:dyDescent="0.15">
      <c r="A36" s="70" t="s">
        <v>526</v>
      </c>
      <c r="B36" s="122">
        <v>4720</v>
      </c>
      <c r="C36" s="122">
        <v>2471</v>
      </c>
      <c r="D36" s="122">
        <v>2249</v>
      </c>
      <c r="E36" s="73" t="s">
        <v>169</v>
      </c>
      <c r="F36" s="122">
        <v>7669</v>
      </c>
      <c r="G36" s="122">
        <v>3848</v>
      </c>
      <c r="H36" s="122">
        <v>3821</v>
      </c>
      <c r="I36" s="70" t="s">
        <v>538</v>
      </c>
      <c r="J36" s="122">
        <v>292</v>
      </c>
      <c r="K36" s="122">
        <v>60</v>
      </c>
      <c r="L36" s="122">
        <v>232</v>
      </c>
      <c r="M36" s="72"/>
      <c r="N36" s="125">
        <v>13058</v>
      </c>
      <c r="O36" s="125">
        <v>5011</v>
      </c>
      <c r="P36" s="122">
        <v>8047</v>
      </c>
      <c r="Q36" s="135"/>
    </row>
    <row r="37" spans="1:17" ht="15.6" customHeight="1" x14ac:dyDescent="0.15">
      <c r="A37" s="70">
        <v>25</v>
      </c>
      <c r="B37" s="122">
        <v>874</v>
      </c>
      <c r="C37" s="125">
        <v>464</v>
      </c>
      <c r="D37" s="264">
        <v>410</v>
      </c>
      <c r="E37" s="73">
        <v>60</v>
      </c>
      <c r="F37" s="122">
        <v>1370</v>
      </c>
      <c r="G37" s="125">
        <v>689</v>
      </c>
      <c r="H37" s="142">
        <v>681</v>
      </c>
      <c r="I37" s="70">
        <v>95</v>
      </c>
      <c r="J37" s="122">
        <v>114</v>
      </c>
      <c r="K37" s="125">
        <v>26</v>
      </c>
      <c r="L37" s="146">
        <v>88</v>
      </c>
      <c r="M37" s="72"/>
      <c r="N37" s="317">
        <v>-13.31104</v>
      </c>
      <c r="O37" s="317">
        <v>-10.372590000000001</v>
      </c>
      <c r="P37" s="318">
        <v>-16.162199999999999</v>
      </c>
    </row>
    <row r="38" spans="1:17" ht="15.6" customHeight="1" x14ac:dyDescent="0.15">
      <c r="A38" s="70">
        <v>26</v>
      </c>
      <c r="B38" s="122">
        <v>905</v>
      </c>
      <c r="C38" s="125">
        <v>485</v>
      </c>
      <c r="D38" s="264">
        <v>420</v>
      </c>
      <c r="E38" s="73">
        <v>61</v>
      </c>
      <c r="F38" s="122">
        <v>1384</v>
      </c>
      <c r="G38" s="125">
        <v>671</v>
      </c>
      <c r="H38" s="142">
        <v>713</v>
      </c>
      <c r="I38" s="70">
        <v>96</v>
      </c>
      <c r="J38" s="122">
        <v>66</v>
      </c>
      <c r="K38" s="125">
        <v>17</v>
      </c>
      <c r="L38" s="146">
        <v>49</v>
      </c>
      <c r="M38" s="126"/>
      <c r="N38" s="143"/>
      <c r="O38" s="143"/>
      <c r="P38" s="143"/>
    </row>
    <row r="39" spans="1:17" ht="15.6" customHeight="1" x14ac:dyDescent="0.15">
      <c r="A39" s="70">
        <v>27</v>
      </c>
      <c r="B39" s="122">
        <v>917</v>
      </c>
      <c r="C39" s="125">
        <v>474</v>
      </c>
      <c r="D39" s="264">
        <v>443</v>
      </c>
      <c r="E39" s="73">
        <v>62</v>
      </c>
      <c r="F39" s="122">
        <v>1624</v>
      </c>
      <c r="G39" s="125">
        <v>804</v>
      </c>
      <c r="H39" s="142">
        <v>820</v>
      </c>
      <c r="I39" s="70">
        <v>97</v>
      </c>
      <c r="J39" s="122">
        <v>46</v>
      </c>
      <c r="K39" s="125">
        <v>8</v>
      </c>
      <c r="L39" s="146">
        <v>38</v>
      </c>
      <c r="M39" s="72"/>
      <c r="N39" s="129"/>
      <c r="O39" s="129"/>
    </row>
    <row r="40" spans="1:17" ht="15.6" customHeight="1" x14ac:dyDescent="0.15">
      <c r="A40" s="70">
        <v>28</v>
      </c>
      <c r="B40" s="122">
        <v>1010</v>
      </c>
      <c r="C40" s="125">
        <v>511</v>
      </c>
      <c r="D40" s="264">
        <v>499</v>
      </c>
      <c r="E40" s="73">
        <v>63</v>
      </c>
      <c r="F40" s="122">
        <v>1559</v>
      </c>
      <c r="G40" s="125">
        <v>763</v>
      </c>
      <c r="H40" s="142">
        <v>796</v>
      </c>
      <c r="I40" s="70">
        <v>98</v>
      </c>
      <c r="J40" s="122">
        <v>40</v>
      </c>
      <c r="K40" s="125">
        <v>3</v>
      </c>
      <c r="L40" s="146">
        <v>37</v>
      </c>
      <c r="M40" s="120" t="s">
        <v>170</v>
      </c>
      <c r="N40" s="314">
        <v>47.131480000000003</v>
      </c>
      <c r="O40" s="314">
        <v>45.595509999999997</v>
      </c>
      <c r="P40" s="315">
        <v>48.621830000000003</v>
      </c>
    </row>
    <row r="41" spans="1:17" ht="15.6" customHeight="1" x14ac:dyDescent="0.15">
      <c r="A41" s="70">
        <v>29</v>
      </c>
      <c r="B41" s="122">
        <v>1014</v>
      </c>
      <c r="C41" s="125">
        <v>537</v>
      </c>
      <c r="D41" s="264">
        <v>477</v>
      </c>
      <c r="E41" s="73">
        <v>64</v>
      </c>
      <c r="F41" s="122">
        <v>1732</v>
      </c>
      <c r="G41" s="125">
        <v>921</v>
      </c>
      <c r="H41" s="142">
        <v>811</v>
      </c>
      <c r="I41" s="70">
        <v>99</v>
      </c>
      <c r="J41" s="122">
        <v>26</v>
      </c>
      <c r="K41" s="125">
        <v>6</v>
      </c>
      <c r="L41" s="146">
        <v>20</v>
      </c>
      <c r="M41" s="120" t="s">
        <v>171</v>
      </c>
      <c r="N41" s="314"/>
      <c r="O41" s="314">
        <v>97.197610552058691</v>
      </c>
      <c r="P41" s="315">
        <v>100</v>
      </c>
    </row>
    <row r="42" spans="1:17" ht="15.6" customHeight="1" x14ac:dyDescent="0.15">
      <c r="A42" s="71" t="s">
        <v>172</v>
      </c>
      <c r="B42" s="122">
        <v>5266</v>
      </c>
      <c r="C42" s="122">
        <v>2741</v>
      </c>
      <c r="D42" s="122">
        <v>2525</v>
      </c>
      <c r="E42" s="73" t="s">
        <v>532</v>
      </c>
      <c r="F42" s="122">
        <v>7830</v>
      </c>
      <c r="G42" s="122">
        <v>3952</v>
      </c>
      <c r="H42" s="122">
        <v>3878</v>
      </c>
      <c r="I42" s="70" t="s">
        <v>539</v>
      </c>
      <c r="J42" s="122">
        <v>57</v>
      </c>
      <c r="K42" s="125">
        <v>6</v>
      </c>
      <c r="L42" s="146">
        <v>51</v>
      </c>
      <c r="M42" s="72"/>
      <c r="N42" s="127"/>
      <c r="O42" s="127"/>
      <c r="P42" s="127"/>
    </row>
    <row r="43" spans="1:17" ht="15.6" customHeight="1" x14ac:dyDescent="0.15">
      <c r="A43" s="71">
        <v>30</v>
      </c>
      <c r="B43" s="122">
        <v>1069</v>
      </c>
      <c r="C43" s="125">
        <v>560</v>
      </c>
      <c r="D43" s="264">
        <v>509</v>
      </c>
      <c r="E43" s="73">
        <v>65</v>
      </c>
      <c r="F43" s="122">
        <v>1739</v>
      </c>
      <c r="G43" s="125">
        <v>862</v>
      </c>
      <c r="H43" s="142">
        <v>877</v>
      </c>
      <c r="I43" s="71" t="s">
        <v>247</v>
      </c>
      <c r="J43" s="122">
        <v>275</v>
      </c>
      <c r="K43" s="125">
        <v>178</v>
      </c>
      <c r="L43" s="146">
        <v>97</v>
      </c>
      <c r="M43" s="72"/>
      <c r="N43" s="147"/>
      <c r="O43" s="147"/>
      <c r="P43" s="127"/>
    </row>
    <row r="44" spans="1:17" ht="15.6" customHeight="1" x14ac:dyDescent="0.15">
      <c r="A44" s="71">
        <v>31</v>
      </c>
      <c r="B44" s="122">
        <v>1043</v>
      </c>
      <c r="C44" s="125">
        <v>570</v>
      </c>
      <c r="D44" s="264">
        <v>473</v>
      </c>
      <c r="E44" s="73">
        <v>66</v>
      </c>
      <c r="F44" s="122">
        <v>1748</v>
      </c>
      <c r="G44" s="125">
        <v>901</v>
      </c>
      <c r="H44" s="142">
        <v>847</v>
      </c>
      <c r="I44" s="71"/>
      <c r="J44" s="122"/>
      <c r="K44" s="125"/>
      <c r="L44" s="142"/>
      <c r="M44" s="72"/>
      <c r="N44" s="122"/>
      <c r="O44" s="147"/>
      <c r="P44" s="127"/>
    </row>
    <row r="45" spans="1:17" ht="15.6" customHeight="1" x14ac:dyDescent="0.15">
      <c r="A45" s="71">
        <v>32</v>
      </c>
      <c r="B45" s="122">
        <v>1038</v>
      </c>
      <c r="C45" s="125">
        <v>513</v>
      </c>
      <c r="D45" s="264">
        <v>525</v>
      </c>
      <c r="E45" s="73">
        <v>67</v>
      </c>
      <c r="F45" s="122">
        <v>1716</v>
      </c>
      <c r="G45" s="125">
        <v>866</v>
      </c>
      <c r="H45" s="142">
        <v>850</v>
      </c>
      <c r="I45" s="71"/>
      <c r="J45" s="122"/>
      <c r="K45" s="125"/>
      <c r="L45" s="142"/>
      <c r="M45" s="120"/>
      <c r="N45" s="127"/>
      <c r="O45" s="127"/>
      <c r="P45" s="127"/>
    </row>
    <row r="46" spans="1:17" ht="15.6" customHeight="1" x14ac:dyDescent="0.15">
      <c r="A46" s="71">
        <v>33</v>
      </c>
      <c r="B46" s="122">
        <v>1021</v>
      </c>
      <c r="C46" s="125">
        <v>521</v>
      </c>
      <c r="D46" s="264">
        <v>500</v>
      </c>
      <c r="E46" s="73">
        <v>68</v>
      </c>
      <c r="F46" s="122">
        <v>1670</v>
      </c>
      <c r="G46" s="125">
        <v>874</v>
      </c>
      <c r="H46" s="142">
        <v>796</v>
      </c>
      <c r="I46" s="71"/>
      <c r="J46" s="122"/>
      <c r="K46" s="125"/>
      <c r="L46" s="142"/>
      <c r="M46" s="120"/>
      <c r="N46" s="122"/>
      <c r="O46" s="147"/>
      <c r="P46" s="127"/>
    </row>
    <row r="47" spans="1:17" ht="15.6" customHeight="1" x14ac:dyDescent="0.15">
      <c r="A47" s="130">
        <v>34</v>
      </c>
      <c r="B47" s="122">
        <v>1095</v>
      </c>
      <c r="C47" s="58">
        <v>577</v>
      </c>
      <c r="D47" s="264">
        <v>518</v>
      </c>
      <c r="E47" s="73">
        <v>69</v>
      </c>
      <c r="F47" s="122">
        <v>957</v>
      </c>
      <c r="G47" s="58">
        <v>449</v>
      </c>
      <c r="H47" s="142">
        <v>508</v>
      </c>
      <c r="I47" s="131"/>
      <c r="J47" s="143"/>
      <c r="K47" s="144"/>
      <c r="L47" s="57"/>
      <c r="M47" s="307"/>
      <c r="N47" s="265"/>
      <c r="O47" s="308"/>
      <c r="P47" s="143"/>
    </row>
    <row r="48" spans="1:17" s="47" customFormat="1" ht="16.5" customHeight="1" x14ac:dyDescent="0.15">
      <c r="A48" s="47" t="s">
        <v>595</v>
      </c>
      <c r="B48" s="132"/>
      <c r="C48" s="133"/>
      <c r="D48" s="133"/>
      <c r="E48" s="121"/>
      <c r="F48" s="133"/>
      <c r="G48" s="133"/>
      <c r="H48" s="133"/>
      <c r="I48" s="65"/>
      <c r="M48" s="59"/>
    </row>
    <row r="49" spans="1:17" s="47" customFormat="1" ht="16.5" customHeight="1" x14ac:dyDescent="0.15">
      <c r="A49" s="47" t="s">
        <v>655</v>
      </c>
      <c r="E49" s="65"/>
      <c r="H49" s="463"/>
      <c r="I49" s="65"/>
    </row>
    <row r="50" spans="1:17" x14ac:dyDescent="0.15">
      <c r="M50" s="65"/>
      <c r="N50" s="47"/>
      <c r="O50" s="47"/>
      <c r="P50" s="47"/>
      <c r="Q50" s="47"/>
    </row>
    <row r="51" spans="1:17" x14ac:dyDescent="0.15">
      <c r="M51" s="65"/>
      <c r="N51" s="47"/>
      <c r="O51" s="47"/>
      <c r="P51" s="47"/>
    </row>
    <row r="55" spans="1:17" x14ac:dyDescent="0.15">
      <c r="O55" s="75"/>
    </row>
  </sheetData>
  <mergeCells count="9">
    <mergeCell ref="A3:B3"/>
    <mergeCell ref="A2:H2"/>
    <mergeCell ref="I2:O2"/>
    <mergeCell ref="S22:T22"/>
    <mergeCell ref="S21:T21"/>
    <mergeCell ref="S17:T17"/>
    <mergeCell ref="S14:T14"/>
    <mergeCell ref="S10:T10"/>
    <mergeCell ref="N3:P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109"/>
  <sheetViews>
    <sheetView view="pageBreakPreview" zoomScaleNormal="100" zoomScaleSheetLayoutView="100" workbookViewId="0">
      <selection sqref="A1:L1"/>
    </sheetView>
  </sheetViews>
  <sheetFormatPr defaultColWidth="11.75" defaultRowHeight="10.5" x14ac:dyDescent="0.15"/>
  <cols>
    <col min="1" max="1" width="12.125" style="82" customWidth="1"/>
    <col min="2" max="2" width="8.125" style="101" customWidth="1"/>
    <col min="3" max="5" width="6.125" style="82" customWidth="1"/>
    <col min="6" max="6" width="7.125" style="101" customWidth="1"/>
    <col min="7" max="16" width="6.125" style="82" customWidth="1"/>
    <col min="17" max="17" width="7" style="101" customWidth="1"/>
    <col min="18" max="24" width="6.125" style="82" customWidth="1"/>
    <col min="25" max="25" width="6.125" style="85" customWidth="1"/>
    <col min="26" max="26" width="7.125" style="101" customWidth="1"/>
    <col min="27" max="27" width="0" style="82" hidden="1" customWidth="1"/>
    <col min="28" max="16384" width="11.75" style="82"/>
  </cols>
  <sheetData>
    <row r="1" spans="1:27" ht="23.25" customHeight="1" x14ac:dyDescent="0.15">
      <c r="A1" s="1140" t="s">
        <v>461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O1" s="231" t="s">
        <v>572</v>
      </c>
      <c r="P1" s="231"/>
      <c r="Q1" s="231"/>
      <c r="R1" s="174"/>
      <c r="T1" s="83"/>
      <c r="V1" s="187"/>
      <c r="W1" s="187"/>
      <c r="X1" s="187"/>
      <c r="Y1" s="187"/>
      <c r="Z1" s="187"/>
    </row>
    <row r="2" spans="1:27" ht="12.75" customHeight="1" x14ac:dyDescent="0.15">
      <c r="A2" s="901" t="s">
        <v>365</v>
      </c>
      <c r="B2" s="902"/>
      <c r="C2" s="902"/>
      <c r="D2" s="902"/>
      <c r="E2" s="902"/>
      <c r="F2" s="902"/>
      <c r="G2" s="902"/>
      <c r="H2" s="902"/>
      <c r="I2" s="902"/>
      <c r="J2" s="902"/>
      <c r="K2" s="902"/>
      <c r="L2" s="902"/>
      <c r="N2" s="88"/>
      <c r="O2" s="103"/>
      <c r="P2" s="103"/>
      <c r="Q2" s="103"/>
      <c r="R2" s="103"/>
      <c r="S2" s="89"/>
      <c r="U2" s="83"/>
      <c r="Y2" s="221"/>
      <c r="Z2" s="910" t="s">
        <v>749</v>
      </c>
      <c r="AA2" s="84"/>
    </row>
    <row r="3" spans="1:27" s="85" customFormat="1" ht="21" customHeight="1" x14ac:dyDescent="0.15">
      <c r="A3" s="107"/>
      <c r="B3" s="108" t="s">
        <v>456</v>
      </c>
      <c r="C3" s="426" t="s">
        <v>521</v>
      </c>
      <c r="D3" s="426" t="s">
        <v>522</v>
      </c>
      <c r="E3" s="426" t="s">
        <v>523</v>
      </c>
      <c r="F3" s="108" t="s">
        <v>319</v>
      </c>
      <c r="G3" s="426" t="s">
        <v>524</v>
      </c>
      <c r="H3" s="426" t="s">
        <v>525</v>
      </c>
      <c r="I3" s="426" t="s">
        <v>526</v>
      </c>
      <c r="J3" s="426" t="s">
        <v>548</v>
      </c>
      <c r="K3" s="426" t="s">
        <v>527</v>
      </c>
      <c r="L3" s="425" t="s">
        <v>528</v>
      </c>
      <c r="M3" s="464" t="s">
        <v>529</v>
      </c>
      <c r="N3" s="107" t="s">
        <v>530</v>
      </c>
      <c r="O3" s="426" t="s">
        <v>531</v>
      </c>
      <c r="P3" s="426" t="s">
        <v>549</v>
      </c>
      <c r="Q3" s="104" t="s">
        <v>345</v>
      </c>
      <c r="R3" s="426" t="s">
        <v>757</v>
      </c>
      <c r="S3" s="426" t="s">
        <v>750</v>
      </c>
      <c r="T3" s="426" t="s">
        <v>751</v>
      </c>
      <c r="U3" s="426" t="s">
        <v>752</v>
      </c>
      <c r="V3" s="426" t="s">
        <v>753</v>
      </c>
      <c r="W3" s="426" t="s">
        <v>754</v>
      </c>
      <c r="X3" s="426" t="s">
        <v>755</v>
      </c>
      <c r="Y3" s="441" t="s">
        <v>320</v>
      </c>
      <c r="Z3" s="106" t="s">
        <v>346</v>
      </c>
    </row>
    <row r="4" spans="1:27" s="87" customFormat="1" ht="14.45" customHeight="1" x14ac:dyDescent="0.15">
      <c r="A4" s="98" t="s">
        <v>756</v>
      </c>
      <c r="B4" s="319">
        <v>97425</v>
      </c>
      <c r="C4" s="319">
        <v>3348</v>
      </c>
      <c r="D4" s="319">
        <v>3831</v>
      </c>
      <c r="E4" s="319">
        <v>4429</v>
      </c>
      <c r="F4" s="322">
        <v>11608</v>
      </c>
      <c r="G4" s="321">
        <v>4652</v>
      </c>
      <c r="H4" s="319">
        <v>4486</v>
      </c>
      <c r="I4" s="319">
        <v>4403</v>
      </c>
      <c r="J4" s="319">
        <v>5053</v>
      </c>
      <c r="K4" s="319">
        <v>5570</v>
      </c>
      <c r="L4" s="320">
        <v>6599</v>
      </c>
      <c r="M4" s="320">
        <v>7313</v>
      </c>
      <c r="N4" s="321">
        <v>6343</v>
      </c>
      <c r="O4" s="319">
        <v>6177</v>
      </c>
      <c r="P4" s="319">
        <v>6681</v>
      </c>
      <c r="Q4" s="319">
        <v>57277</v>
      </c>
      <c r="R4" s="319">
        <v>7837</v>
      </c>
      <c r="S4" s="319">
        <v>6772</v>
      </c>
      <c r="T4" s="319">
        <v>5257</v>
      </c>
      <c r="U4" s="319">
        <v>3803</v>
      </c>
      <c r="V4" s="319">
        <v>2836</v>
      </c>
      <c r="W4" s="319">
        <v>1560</v>
      </c>
      <c r="X4" s="911">
        <v>418</v>
      </c>
      <c r="Y4" s="912">
        <v>53</v>
      </c>
      <c r="Z4" s="320">
        <v>28536</v>
      </c>
      <c r="AA4" s="86">
        <v>102545</v>
      </c>
    </row>
    <row r="5" spans="1:27" s="87" customFormat="1" ht="14.45" customHeight="1" x14ac:dyDescent="0.15">
      <c r="A5" s="99" t="s">
        <v>322</v>
      </c>
      <c r="B5" s="322">
        <v>48373</v>
      </c>
      <c r="C5" s="323">
        <v>1707</v>
      </c>
      <c r="D5" s="323">
        <v>1999</v>
      </c>
      <c r="E5" s="323">
        <v>2296</v>
      </c>
      <c r="F5" s="322">
        <v>6002</v>
      </c>
      <c r="G5" s="323">
        <v>2345</v>
      </c>
      <c r="H5" s="323">
        <v>2366</v>
      </c>
      <c r="I5" s="323">
        <v>2383</v>
      </c>
      <c r="J5" s="323">
        <v>2659</v>
      </c>
      <c r="K5" s="323">
        <v>2897</v>
      </c>
      <c r="L5" s="324">
        <v>3439</v>
      </c>
      <c r="M5" s="324">
        <v>3737</v>
      </c>
      <c r="N5" s="325">
        <v>3266</v>
      </c>
      <c r="O5" s="323">
        <v>3128</v>
      </c>
      <c r="P5" s="323">
        <v>3413</v>
      </c>
      <c r="Q5" s="323">
        <v>29633</v>
      </c>
      <c r="R5" s="323">
        <v>3878</v>
      </c>
      <c r="S5" s="323">
        <v>3369</v>
      </c>
      <c r="T5" s="323">
        <v>2425</v>
      </c>
      <c r="U5" s="323">
        <v>1602</v>
      </c>
      <c r="V5" s="323">
        <v>973</v>
      </c>
      <c r="W5" s="323">
        <v>413</v>
      </c>
      <c r="X5" s="913">
        <v>72</v>
      </c>
      <c r="Y5" s="914">
        <v>6</v>
      </c>
      <c r="Z5" s="915">
        <v>12738</v>
      </c>
      <c r="AA5" s="86">
        <v>49281</v>
      </c>
    </row>
    <row r="6" spans="1:27" s="87" customFormat="1" ht="14.45" customHeight="1" x14ac:dyDescent="0.15">
      <c r="A6" s="99" t="s">
        <v>323</v>
      </c>
      <c r="B6" s="322">
        <v>49052</v>
      </c>
      <c r="C6" s="323">
        <v>1641</v>
      </c>
      <c r="D6" s="323">
        <v>1832</v>
      </c>
      <c r="E6" s="323">
        <v>2133</v>
      </c>
      <c r="F6" s="323">
        <v>5606</v>
      </c>
      <c r="G6" s="323">
        <v>2307</v>
      </c>
      <c r="H6" s="323">
        <v>2120</v>
      </c>
      <c r="I6" s="323">
        <v>2020</v>
      </c>
      <c r="J6" s="323">
        <v>2394</v>
      </c>
      <c r="K6" s="323">
        <v>2673</v>
      </c>
      <c r="L6" s="916">
        <v>3160</v>
      </c>
      <c r="M6" s="324">
        <v>3580</v>
      </c>
      <c r="N6" s="325">
        <v>3077</v>
      </c>
      <c r="O6" s="323">
        <v>3049</v>
      </c>
      <c r="P6" s="323">
        <v>3268</v>
      </c>
      <c r="Q6" s="323">
        <v>27648</v>
      </c>
      <c r="R6" s="323">
        <v>3959</v>
      </c>
      <c r="S6" s="323">
        <v>3403</v>
      </c>
      <c r="T6" s="323">
        <v>2832</v>
      </c>
      <c r="U6" s="323">
        <v>2201</v>
      </c>
      <c r="V6" s="323">
        <v>1863</v>
      </c>
      <c r="W6" s="323">
        <v>1147</v>
      </c>
      <c r="X6" s="913">
        <v>346</v>
      </c>
      <c r="Y6" s="914">
        <v>47</v>
      </c>
      <c r="Z6" s="916">
        <v>15798</v>
      </c>
      <c r="AA6" s="86">
        <v>50264</v>
      </c>
    </row>
    <row r="7" spans="1:27" s="87" customFormat="1" ht="14.45" customHeight="1" x14ac:dyDescent="0.15">
      <c r="A7" s="90" t="s">
        <v>324</v>
      </c>
      <c r="B7" s="319">
        <v>23238</v>
      </c>
      <c r="C7" s="326">
        <v>919</v>
      </c>
      <c r="D7" s="326">
        <v>965</v>
      </c>
      <c r="E7" s="326">
        <v>1047</v>
      </c>
      <c r="F7" s="319">
        <v>2931</v>
      </c>
      <c r="G7" s="326">
        <v>1069</v>
      </c>
      <c r="H7" s="326">
        <v>948</v>
      </c>
      <c r="I7" s="326">
        <v>1002</v>
      </c>
      <c r="J7" s="326">
        <v>1197</v>
      </c>
      <c r="K7" s="326">
        <v>1382</v>
      </c>
      <c r="L7" s="327">
        <v>1595</v>
      </c>
      <c r="M7" s="327">
        <v>1777</v>
      </c>
      <c r="N7" s="328">
        <v>1424</v>
      </c>
      <c r="O7" s="326">
        <v>1457</v>
      </c>
      <c r="P7" s="326">
        <v>1475</v>
      </c>
      <c r="Q7" s="319">
        <v>13326</v>
      </c>
      <c r="R7" s="326">
        <v>1642</v>
      </c>
      <c r="S7" s="326">
        <v>1582</v>
      </c>
      <c r="T7" s="326">
        <v>1371</v>
      </c>
      <c r="U7" s="326">
        <v>1022</v>
      </c>
      <c r="V7" s="326">
        <v>831</v>
      </c>
      <c r="W7" s="326">
        <v>418</v>
      </c>
      <c r="X7" s="329">
        <v>99</v>
      </c>
      <c r="Y7" s="329">
        <v>16</v>
      </c>
      <c r="Z7" s="320">
        <v>6981</v>
      </c>
      <c r="AA7" s="86">
        <v>23612</v>
      </c>
    </row>
    <row r="8" spans="1:27" s="87" customFormat="1" ht="14.45" customHeight="1" x14ac:dyDescent="0.15">
      <c r="A8" s="91" t="s">
        <v>322</v>
      </c>
      <c r="B8" s="322">
        <v>11279</v>
      </c>
      <c r="C8" s="330">
        <v>466</v>
      </c>
      <c r="D8" s="330">
        <v>510</v>
      </c>
      <c r="E8" s="330">
        <v>530</v>
      </c>
      <c r="F8" s="322">
        <v>1506</v>
      </c>
      <c r="G8" s="330">
        <v>544</v>
      </c>
      <c r="H8" s="330">
        <v>492</v>
      </c>
      <c r="I8" s="330">
        <v>534</v>
      </c>
      <c r="J8" s="330">
        <v>617</v>
      </c>
      <c r="K8" s="330">
        <v>710</v>
      </c>
      <c r="L8" s="331">
        <v>813</v>
      </c>
      <c r="M8" s="331">
        <v>869</v>
      </c>
      <c r="N8" s="332">
        <v>716</v>
      </c>
      <c r="O8" s="330">
        <v>729</v>
      </c>
      <c r="P8" s="330">
        <v>749</v>
      </c>
      <c r="Q8" s="322">
        <v>6773</v>
      </c>
      <c r="R8" s="330">
        <v>803</v>
      </c>
      <c r="S8" s="330">
        <v>767</v>
      </c>
      <c r="T8" s="330">
        <v>606</v>
      </c>
      <c r="U8" s="330">
        <v>410</v>
      </c>
      <c r="V8" s="330">
        <v>270</v>
      </c>
      <c r="W8" s="330">
        <v>120</v>
      </c>
      <c r="X8" s="333">
        <v>19</v>
      </c>
      <c r="Y8" s="917">
        <v>5</v>
      </c>
      <c r="Z8" s="915">
        <v>3000</v>
      </c>
      <c r="AA8" s="86">
        <v>11467</v>
      </c>
    </row>
    <row r="9" spans="1:27" s="87" customFormat="1" ht="14.45" customHeight="1" x14ac:dyDescent="0.15">
      <c r="A9" s="92" t="s">
        <v>323</v>
      </c>
      <c r="B9" s="334">
        <v>11959</v>
      </c>
      <c r="C9" s="335">
        <v>453</v>
      </c>
      <c r="D9" s="335">
        <v>455</v>
      </c>
      <c r="E9" s="335">
        <v>517</v>
      </c>
      <c r="F9" s="334">
        <v>1425</v>
      </c>
      <c r="G9" s="335">
        <v>525</v>
      </c>
      <c r="H9" s="335">
        <v>456</v>
      </c>
      <c r="I9" s="335">
        <v>468</v>
      </c>
      <c r="J9" s="335">
        <v>580</v>
      </c>
      <c r="K9" s="335">
        <v>672</v>
      </c>
      <c r="L9" s="336">
        <v>782</v>
      </c>
      <c r="M9" s="336">
        <v>908</v>
      </c>
      <c r="N9" s="337">
        <v>708</v>
      </c>
      <c r="O9" s="335">
        <v>728</v>
      </c>
      <c r="P9" s="335">
        <v>726</v>
      </c>
      <c r="Q9" s="334">
        <v>6553</v>
      </c>
      <c r="R9" s="335">
        <v>839</v>
      </c>
      <c r="S9" s="335">
        <v>815</v>
      </c>
      <c r="T9" s="335">
        <v>765</v>
      </c>
      <c r="U9" s="335">
        <v>612</v>
      </c>
      <c r="V9" s="335">
        <v>561</v>
      </c>
      <c r="W9" s="335">
        <v>298</v>
      </c>
      <c r="X9" s="338">
        <v>80</v>
      </c>
      <c r="Y9" s="338">
        <v>11</v>
      </c>
      <c r="Z9" s="918">
        <v>3981</v>
      </c>
      <c r="AA9" s="86">
        <v>12145</v>
      </c>
    </row>
    <row r="10" spans="1:27" s="87" customFormat="1" ht="14.45" customHeight="1" x14ac:dyDescent="0.15">
      <c r="A10" s="91" t="s">
        <v>325</v>
      </c>
      <c r="B10" s="322">
        <v>13776</v>
      </c>
      <c r="C10" s="339">
        <v>465</v>
      </c>
      <c r="D10" s="339">
        <v>550</v>
      </c>
      <c r="E10" s="339">
        <v>656</v>
      </c>
      <c r="F10" s="322">
        <v>1671</v>
      </c>
      <c r="G10" s="339">
        <v>681</v>
      </c>
      <c r="H10" s="339">
        <v>685</v>
      </c>
      <c r="I10" s="339">
        <v>683</v>
      </c>
      <c r="J10" s="339">
        <v>738</v>
      </c>
      <c r="K10" s="339">
        <v>786</v>
      </c>
      <c r="L10" s="340">
        <v>993</v>
      </c>
      <c r="M10" s="327">
        <v>1095</v>
      </c>
      <c r="N10" s="341">
        <v>902</v>
      </c>
      <c r="O10" s="339">
        <v>925</v>
      </c>
      <c r="P10" s="339">
        <v>941</v>
      </c>
      <c r="Q10" s="322">
        <v>8429</v>
      </c>
      <c r="R10" s="339">
        <v>1052</v>
      </c>
      <c r="S10" s="339">
        <v>918</v>
      </c>
      <c r="T10" s="339">
        <v>665</v>
      </c>
      <c r="U10" s="339">
        <v>456</v>
      </c>
      <c r="V10" s="339">
        <v>351</v>
      </c>
      <c r="W10" s="339">
        <v>176</v>
      </c>
      <c r="X10" s="919">
        <v>54</v>
      </c>
      <c r="Y10" s="919">
        <v>4</v>
      </c>
      <c r="Z10" s="915">
        <v>3676</v>
      </c>
      <c r="AA10" s="86">
        <v>13986</v>
      </c>
    </row>
    <row r="11" spans="1:27" s="87" customFormat="1" ht="14.45" customHeight="1" x14ac:dyDescent="0.15">
      <c r="A11" s="91" t="s">
        <v>322</v>
      </c>
      <c r="B11" s="322">
        <v>6867</v>
      </c>
      <c r="C11" s="330">
        <v>231</v>
      </c>
      <c r="D11" s="330">
        <v>293</v>
      </c>
      <c r="E11" s="330">
        <v>315</v>
      </c>
      <c r="F11" s="322">
        <v>839</v>
      </c>
      <c r="G11" s="330">
        <v>351</v>
      </c>
      <c r="H11" s="330">
        <v>349</v>
      </c>
      <c r="I11" s="330">
        <v>354</v>
      </c>
      <c r="J11" s="330">
        <v>396</v>
      </c>
      <c r="K11" s="330">
        <v>411</v>
      </c>
      <c r="L11" s="331">
        <v>543</v>
      </c>
      <c r="M11" s="331">
        <v>559</v>
      </c>
      <c r="N11" s="332">
        <v>465</v>
      </c>
      <c r="O11" s="330">
        <v>483</v>
      </c>
      <c r="P11" s="330">
        <v>490</v>
      </c>
      <c r="Q11" s="322">
        <v>4401</v>
      </c>
      <c r="R11" s="330">
        <v>518</v>
      </c>
      <c r="S11" s="330">
        <v>437</v>
      </c>
      <c r="T11" s="330">
        <v>313</v>
      </c>
      <c r="U11" s="330">
        <v>177</v>
      </c>
      <c r="V11" s="330">
        <v>117</v>
      </c>
      <c r="W11" s="330">
        <v>55</v>
      </c>
      <c r="X11" s="333">
        <v>10</v>
      </c>
      <c r="Y11" s="917">
        <v>0</v>
      </c>
      <c r="Z11" s="915">
        <v>1627</v>
      </c>
      <c r="AA11" s="86">
        <v>6923</v>
      </c>
    </row>
    <row r="12" spans="1:27" s="87" customFormat="1" ht="14.45" customHeight="1" x14ac:dyDescent="0.15">
      <c r="A12" s="91" t="s">
        <v>489</v>
      </c>
      <c r="B12" s="322">
        <v>6909</v>
      </c>
      <c r="C12" s="330">
        <v>234</v>
      </c>
      <c r="D12" s="330">
        <v>257</v>
      </c>
      <c r="E12" s="330">
        <v>341</v>
      </c>
      <c r="F12" s="322">
        <v>832</v>
      </c>
      <c r="G12" s="330">
        <v>330</v>
      </c>
      <c r="H12" s="330">
        <v>336</v>
      </c>
      <c r="I12" s="330">
        <v>329</v>
      </c>
      <c r="J12" s="330">
        <v>342</v>
      </c>
      <c r="K12" s="330">
        <v>375</v>
      </c>
      <c r="L12" s="331">
        <v>450</v>
      </c>
      <c r="M12" s="331">
        <v>536</v>
      </c>
      <c r="N12" s="332">
        <v>437</v>
      </c>
      <c r="O12" s="330">
        <v>442</v>
      </c>
      <c r="P12" s="330">
        <v>451</v>
      </c>
      <c r="Q12" s="322">
        <v>4028</v>
      </c>
      <c r="R12" s="330">
        <v>534</v>
      </c>
      <c r="S12" s="330">
        <v>481</v>
      </c>
      <c r="T12" s="330">
        <v>352</v>
      </c>
      <c r="U12" s="330">
        <v>279</v>
      </c>
      <c r="V12" s="330">
        <v>234</v>
      </c>
      <c r="W12" s="330">
        <v>121</v>
      </c>
      <c r="X12" s="333">
        <v>44</v>
      </c>
      <c r="Y12" s="333">
        <v>4</v>
      </c>
      <c r="Z12" s="915">
        <v>2049</v>
      </c>
      <c r="AA12" s="86">
        <v>7063</v>
      </c>
    </row>
    <row r="13" spans="1:27" s="87" customFormat="1" ht="14.45" customHeight="1" x14ac:dyDescent="0.15">
      <c r="A13" s="90" t="s">
        <v>326</v>
      </c>
      <c r="B13" s="319">
        <v>3164</v>
      </c>
      <c r="C13" s="326">
        <v>72</v>
      </c>
      <c r="D13" s="326">
        <v>116</v>
      </c>
      <c r="E13" s="326">
        <v>126</v>
      </c>
      <c r="F13" s="319">
        <v>314</v>
      </c>
      <c r="G13" s="326">
        <v>120</v>
      </c>
      <c r="H13" s="326">
        <v>156</v>
      </c>
      <c r="I13" s="326">
        <v>160</v>
      </c>
      <c r="J13" s="326">
        <v>153</v>
      </c>
      <c r="K13" s="326">
        <v>163</v>
      </c>
      <c r="L13" s="327">
        <v>178</v>
      </c>
      <c r="M13" s="327">
        <v>169</v>
      </c>
      <c r="N13" s="328">
        <v>160</v>
      </c>
      <c r="O13" s="326">
        <v>211</v>
      </c>
      <c r="P13" s="326">
        <v>254</v>
      </c>
      <c r="Q13" s="319">
        <v>1724</v>
      </c>
      <c r="R13" s="326">
        <v>310</v>
      </c>
      <c r="S13" s="326">
        <v>256</v>
      </c>
      <c r="T13" s="326">
        <v>181</v>
      </c>
      <c r="U13" s="326">
        <v>164</v>
      </c>
      <c r="V13" s="326">
        <v>109</v>
      </c>
      <c r="W13" s="326">
        <v>81</v>
      </c>
      <c r="X13" s="329">
        <v>22</v>
      </c>
      <c r="Y13" s="329">
        <v>3</v>
      </c>
      <c r="Z13" s="320">
        <v>1126</v>
      </c>
      <c r="AA13" s="86">
        <v>3343</v>
      </c>
    </row>
    <row r="14" spans="1:27" s="87" customFormat="1" ht="14.45" customHeight="1" x14ac:dyDescent="0.15">
      <c r="A14" s="91" t="s">
        <v>322</v>
      </c>
      <c r="B14" s="322">
        <v>1576</v>
      </c>
      <c r="C14" s="330">
        <v>32</v>
      </c>
      <c r="D14" s="330">
        <v>49</v>
      </c>
      <c r="E14" s="330">
        <v>68</v>
      </c>
      <c r="F14" s="322">
        <v>149</v>
      </c>
      <c r="G14" s="330">
        <v>70</v>
      </c>
      <c r="H14" s="330">
        <v>88</v>
      </c>
      <c r="I14" s="330">
        <v>75</v>
      </c>
      <c r="J14" s="330">
        <v>80</v>
      </c>
      <c r="K14" s="330">
        <v>88</v>
      </c>
      <c r="L14" s="331">
        <v>102</v>
      </c>
      <c r="M14" s="331">
        <v>83</v>
      </c>
      <c r="N14" s="332">
        <v>81</v>
      </c>
      <c r="O14" s="330">
        <v>102</v>
      </c>
      <c r="P14" s="330">
        <v>135</v>
      </c>
      <c r="Q14" s="322">
        <v>904</v>
      </c>
      <c r="R14" s="330">
        <v>164</v>
      </c>
      <c r="S14" s="330">
        <v>125</v>
      </c>
      <c r="T14" s="330">
        <v>98</v>
      </c>
      <c r="U14" s="330">
        <v>69</v>
      </c>
      <c r="V14" s="330">
        <v>44</v>
      </c>
      <c r="W14" s="330">
        <v>18</v>
      </c>
      <c r="X14" s="333">
        <v>5</v>
      </c>
      <c r="Y14" s="333">
        <v>0</v>
      </c>
      <c r="Z14" s="915">
        <v>523</v>
      </c>
      <c r="AA14" s="86">
        <v>1665</v>
      </c>
    </row>
    <row r="15" spans="1:27" s="87" customFormat="1" ht="14.45" customHeight="1" x14ac:dyDescent="0.15">
      <c r="A15" s="92" t="s">
        <v>323</v>
      </c>
      <c r="B15" s="334">
        <v>1588</v>
      </c>
      <c r="C15" s="335">
        <v>40</v>
      </c>
      <c r="D15" s="335">
        <v>67</v>
      </c>
      <c r="E15" s="335">
        <v>58</v>
      </c>
      <c r="F15" s="334">
        <v>165</v>
      </c>
      <c r="G15" s="335">
        <v>50</v>
      </c>
      <c r="H15" s="335">
        <v>68</v>
      </c>
      <c r="I15" s="335">
        <v>85</v>
      </c>
      <c r="J15" s="335">
        <v>73</v>
      </c>
      <c r="K15" s="335">
        <v>75</v>
      </c>
      <c r="L15" s="336">
        <v>76</v>
      </c>
      <c r="M15" s="336">
        <v>86</v>
      </c>
      <c r="N15" s="337">
        <v>79</v>
      </c>
      <c r="O15" s="335">
        <v>109</v>
      </c>
      <c r="P15" s="335">
        <v>119</v>
      </c>
      <c r="Q15" s="334">
        <v>820</v>
      </c>
      <c r="R15" s="335">
        <v>146</v>
      </c>
      <c r="S15" s="335">
        <v>131</v>
      </c>
      <c r="T15" s="335">
        <v>83</v>
      </c>
      <c r="U15" s="335">
        <v>95</v>
      </c>
      <c r="V15" s="335">
        <v>65</v>
      </c>
      <c r="W15" s="335">
        <v>63</v>
      </c>
      <c r="X15" s="338">
        <v>17</v>
      </c>
      <c r="Y15" s="338">
        <v>3</v>
      </c>
      <c r="Z15" s="918">
        <v>603</v>
      </c>
      <c r="AA15" s="86">
        <v>1678</v>
      </c>
    </row>
    <row r="16" spans="1:27" s="87" customFormat="1" ht="14.45" customHeight="1" x14ac:dyDescent="0.15">
      <c r="A16" s="91" t="s">
        <v>327</v>
      </c>
      <c r="B16" s="322">
        <v>11259</v>
      </c>
      <c r="C16" s="339">
        <v>421</v>
      </c>
      <c r="D16" s="339">
        <v>538</v>
      </c>
      <c r="E16" s="339">
        <v>590</v>
      </c>
      <c r="F16" s="322">
        <v>1549</v>
      </c>
      <c r="G16" s="339">
        <v>619</v>
      </c>
      <c r="H16" s="339">
        <v>495</v>
      </c>
      <c r="I16" s="339">
        <v>431</v>
      </c>
      <c r="J16" s="339">
        <v>594</v>
      </c>
      <c r="K16" s="339">
        <v>671</v>
      </c>
      <c r="L16" s="340">
        <v>830</v>
      </c>
      <c r="M16" s="327">
        <v>873</v>
      </c>
      <c r="N16" s="341">
        <v>789</v>
      </c>
      <c r="O16" s="339">
        <v>655</v>
      </c>
      <c r="P16" s="339">
        <v>670</v>
      </c>
      <c r="Q16" s="322">
        <v>6627</v>
      </c>
      <c r="R16" s="339">
        <v>862</v>
      </c>
      <c r="S16" s="339">
        <v>707</v>
      </c>
      <c r="T16" s="339">
        <v>591</v>
      </c>
      <c r="U16" s="339">
        <v>434</v>
      </c>
      <c r="V16" s="339">
        <v>280</v>
      </c>
      <c r="W16" s="339">
        <v>157</v>
      </c>
      <c r="X16" s="919">
        <v>46</v>
      </c>
      <c r="Y16" s="919">
        <v>6</v>
      </c>
      <c r="Z16" s="915">
        <v>3083</v>
      </c>
      <c r="AA16" s="86">
        <v>11498</v>
      </c>
    </row>
    <row r="17" spans="1:27" s="87" customFormat="1" ht="14.45" customHeight="1" x14ac:dyDescent="0.15">
      <c r="A17" s="91" t="s">
        <v>322</v>
      </c>
      <c r="B17" s="322">
        <v>5584</v>
      </c>
      <c r="C17" s="330">
        <v>198</v>
      </c>
      <c r="D17" s="330">
        <v>299</v>
      </c>
      <c r="E17" s="330">
        <v>314</v>
      </c>
      <c r="F17" s="322">
        <v>811</v>
      </c>
      <c r="G17" s="330">
        <v>311</v>
      </c>
      <c r="H17" s="330">
        <v>267</v>
      </c>
      <c r="I17" s="330">
        <v>235</v>
      </c>
      <c r="J17" s="330">
        <v>307</v>
      </c>
      <c r="K17" s="330">
        <v>354</v>
      </c>
      <c r="L17" s="331">
        <v>422</v>
      </c>
      <c r="M17" s="331">
        <v>451</v>
      </c>
      <c r="N17" s="332">
        <v>421</v>
      </c>
      <c r="O17" s="330">
        <v>331</v>
      </c>
      <c r="P17" s="330">
        <v>326</v>
      </c>
      <c r="Q17" s="322">
        <v>3425</v>
      </c>
      <c r="R17" s="330">
        <v>420</v>
      </c>
      <c r="S17" s="330">
        <v>340</v>
      </c>
      <c r="T17" s="330">
        <v>277</v>
      </c>
      <c r="U17" s="330">
        <v>173</v>
      </c>
      <c r="V17" s="330">
        <v>90</v>
      </c>
      <c r="W17" s="330">
        <v>43</v>
      </c>
      <c r="X17" s="333">
        <v>4</v>
      </c>
      <c r="Y17" s="917">
        <v>1</v>
      </c>
      <c r="Z17" s="915">
        <v>1348</v>
      </c>
      <c r="AA17" s="86">
        <v>5696</v>
      </c>
    </row>
    <row r="18" spans="1:27" s="87" customFormat="1" ht="14.45" customHeight="1" x14ac:dyDescent="0.15">
      <c r="A18" s="91" t="s">
        <v>323</v>
      </c>
      <c r="B18" s="322">
        <v>5675</v>
      </c>
      <c r="C18" s="330">
        <v>223</v>
      </c>
      <c r="D18" s="330">
        <v>239</v>
      </c>
      <c r="E18" s="330">
        <v>276</v>
      </c>
      <c r="F18" s="322">
        <v>738</v>
      </c>
      <c r="G18" s="330">
        <v>308</v>
      </c>
      <c r="H18" s="330">
        <v>228</v>
      </c>
      <c r="I18" s="330">
        <v>196</v>
      </c>
      <c r="J18" s="330">
        <v>287</v>
      </c>
      <c r="K18" s="330">
        <v>317</v>
      </c>
      <c r="L18" s="331">
        <v>408</v>
      </c>
      <c r="M18" s="331">
        <v>422</v>
      </c>
      <c r="N18" s="332">
        <v>368</v>
      </c>
      <c r="O18" s="330">
        <v>324</v>
      </c>
      <c r="P18" s="330">
        <v>344</v>
      </c>
      <c r="Q18" s="322">
        <v>3202</v>
      </c>
      <c r="R18" s="330">
        <v>442</v>
      </c>
      <c r="S18" s="330">
        <v>367</v>
      </c>
      <c r="T18" s="330">
        <v>314</v>
      </c>
      <c r="U18" s="330">
        <v>261</v>
      </c>
      <c r="V18" s="330">
        <v>190</v>
      </c>
      <c r="W18" s="330">
        <v>114</v>
      </c>
      <c r="X18" s="333">
        <v>42</v>
      </c>
      <c r="Y18" s="333">
        <v>5</v>
      </c>
      <c r="Z18" s="915">
        <v>1735</v>
      </c>
      <c r="AA18" s="86">
        <v>5805</v>
      </c>
    </row>
    <row r="19" spans="1:27" s="87" customFormat="1" ht="14.45" customHeight="1" x14ac:dyDescent="0.15">
      <c r="A19" s="90" t="s">
        <v>328</v>
      </c>
      <c r="B19" s="319">
        <v>1737</v>
      </c>
      <c r="C19" s="326">
        <v>32</v>
      </c>
      <c r="D19" s="326">
        <v>60</v>
      </c>
      <c r="E19" s="326">
        <v>58</v>
      </c>
      <c r="F19" s="319">
        <v>150</v>
      </c>
      <c r="G19" s="326">
        <v>47</v>
      </c>
      <c r="H19" s="326">
        <v>79</v>
      </c>
      <c r="I19" s="326">
        <v>73</v>
      </c>
      <c r="J19" s="326">
        <v>70</v>
      </c>
      <c r="K19" s="326">
        <v>66</v>
      </c>
      <c r="L19" s="327">
        <v>85</v>
      </c>
      <c r="M19" s="327">
        <v>94</v>
      </c>
      <c r="N19" s="328">
        <v>125</v>
      </c>
      <c r="O19" s="326">
        <v>149</v>
      </c>
      <c r="P19" s="327">
        <v>161</v>
      </c>
      <c r="Q19" s="319">
        <v>949</v>
      </c>
      <c r="R19" s="328">
        <v>179</v>
      </c>
      <c r="S19" s="326">
        <v>134</v>
      </c>
      <c r="T19" s="326">
        <v>117</v>
      </c>
      <c r="U19" s="326">
        <v>104</v>
      </c>
      <c r="V19" s="326">
        <v>58</v>
      </c>
      <c r="W19" s="326">
        <v>35</v>
      </c>
      <c r="X19" s="329">
        <v>10</v>
      </c>
      <c r="Y19" s="329">
        <v>1</v>
      </c>
      <c r="Z19" s="320">
        <v>638</v>
      </c>
      <c r="AA19" s="86">
        <v>1865</v>
      </c>
    </row>
    <row r="20" spans="1:27" s="87" customFormat="1" ht="14.45" customHeight="1" x14ac:dyDescent="0.15">
      <c r="A20" s="91" t="s">
        <v>322</v>
      </c>
      <c r="B20" s="322">
        <v>836</v>
      </c>
      <c r="C20" s="330">
        <v>16</v>
      </c>
      <c r="D20" s="330">
        <v>21</v>
      </c>
      <c r="E20" s="330">
        <v>27</v>
      </c>
      <c r="F20" s="322">
        <v>64</v>
      </c>
      <c r="G20" s="330">
        <v>25</v>
      </c>
      <c r="H20" s="330">
        <v>37</v>
      </c>
      <c r="I20" s="330">
        <v>43</v>
      </c>
      <c r="J20" s="330">
        <v>35</v>
      </c>
      <c r="K20" s="330">
        <v>35</v>
      </c>
      <c r="L20" s="331">
        <v>44</v>
      </c>
      <c r="M20" s="331">
        <v>49</v>
      </c>
      <c r="N20" s="332">
        <v>65</v>
      </c>
      <c r="O20" s="330">
        <v>74</v>
      </c>
      <c r="P20" s="331">
        <v>79</v>
      </c>
      <c r="Q20" s="322">
        <v>486</v>
      </c>
      <c r="R20" s="332">
        <v>97</v>
      </c>
      <c r="S20" s="330">
        <v>67</v>
      </c>
      <c r="T20" s="330">
        <v>52</v>
      </c>
      <c r="U20" s="330">
        <v>44</v>
      </c>
      <c r="V20" s="330">
        <v>21</v>
      </c>
      <c r="W20" s="330">
        <v>3</v>
      </c>
      <c r="X20" s="920">
        <v>2</v>
      </c>
      <c r="Y20" s="917">
        <v>0</v>
      </c>
      <c r="Z20" s="915">
        <v>286</v>
      </c>
      <c r="AA20" s="86">
        <v>881</v>
      </c>
    </row>
    <row r="21" spans="1:27" s="87" customFormat="1" ht="14.25" customHeight="1" x14ac:dyDescent="0.15">
      <c r="A21" s="92" t="s">
        <v>323</v>
      </c>
      <c r="B21" s="334">
        <v>901</v>
      </c>
      <c r="C21" s="335">
        <v>16</v>
      </c>
      <c r="D21" s="335">
        <v>39</v>
      </c>
      <c r="E21" s="335">
        <v>31</v>
      </c>
      <c r="F21" s="334">
        <v>86</v>
      </c>
      <c r="G21" s="335">
        <v>22</v>
      </c>
      <c r="H21" s="335">
        <v>42</v>
      </c>
      <c r="I21" s="335">
        <v>30</v>
      </c>
      <c r="J21" s="335">
        <v>35</v>
      </c>
      <c r="K21" s="335">
        <v>31</v>
      </c>
      <c r="L21" s="336">
        <v>41</v>
      </c>
      <c r="M21" s="336">
        <v>45</v>
      </c>
      <c r="N21" s="337">
        <v>60</v>
      </c>
      <c r="O21" s="335">
        <v>75</v>
      </c>
      <c r="P21" s="336">
        <v>82</v>
      </c>
      <c r="Q21" s="334">
        <v>463</v>
      </c>
      <c r="R21" s="337">
        <v>82</v>
      </c>
      <c r="S21" s="335">
        <v>67</v>
      </c>
      <c r="T21" s="335">
        <v>65</v>
      </c>
      <c r="U21" s="335">
        <v>60</v>
      </c>
      <c r="V21" s="335">
        <v>37</v>
      </c>
      <c r="W21" s="335">
        <v>32</v>
      </c>
      <c r="X21" s="338">
        <v>8</v>
      </c>
      <c r="Y21" s="338">
        <v>1</v>
      </c>
      <c r="Z21" s="918">
        <v>352</v>
      </c>
      <c r="AA21" s="86">
        <v>984</v>
      </c>
    </row>
    <row r="22" spans="1:27" s="87" customFormat="1" ht="14.25" customHeight="1" x14ac:dyDescent="0.15">
      <c r="A22" s="91" t="s">
        <v>329</v>
      </c>
      <c r="B22" s="322">
        <v>789</v>
      </c>
      <c r="C22" s="339">
        <v>13</v>
      </c>
      <c r="D22" s="339">
        <v>10</v>
      </c>
      <c r="E22" s="339">
        <v>11</v>
      </c>
      <c r="F22" s="322">
        <v>34</v>
      </c>
      <c r="G22" s="339">
        <v>18</v>
      </c>
      <c r="H22" s="339">
        <v>21</v>
      </c>
      <c r="I22" s="339">
        <v>19</v>
      </c>
      <c r="J22" s="339">
        <v>35</v>
      </c>
      <c r="K22" s="339">
        <v>35</v>
      </c>
      <c r="L22" s="340">
        <v>28</v>
      </c>
      <c r="M22" s="327">
        <v>33</v>
      </c>
      <c r="N22" s="341">
        <v>26</v>
      </c>
      <c r="O22" s="339">
        <v>52</v>
      </c>
      <c r="P22" s="340">
        <v>87</v>
      </c>
      <c r="Q22" s="319">
        <v>354</v>
      </c>
      <c r="R22" s="341">
        <v>104</v>
      </c>
      <c r="S22" s="339">
        <v>82</v>
      </c>
      <c r="T22" s="339">
        <v>57</v>
      </c>
      <c r="U22" s="339">
        <v>63</v>
      </c>
      <c r="V22" s="339">
        <v>48</v>
      </c>
      <c r="W22" s="339">
        <v>35</v>
      </c>
      <c r="X22" s="919">
        <v>11</v>
      </c>
      <c r="Y22" s="919">
        <v>1</v>
      </c>
      <c r="Z22" s="915">
        <v>401</v>
      </c>
      <c r="AA22" s="86" t="e">
        <v>#VALUE!</v>
      </c>
    </row>
    <row r="23" spans="1:27" s="87" customFormat="1" ht="14.45" customHeight="1" x14ac:dyDescent="0.15">
      <c r="A23" s="91" t="s">
        <v>322</v>
      </c>
      <c r="B23" s="322">
        <v>361</v>
      </c>
      <c r="C23" s="330">
        <v>9</v>
      </c>
      <c r="D23" s="330">
        <v>5</v>
      </c>
      <c r="E23" s="330">
        <v>7</v>
      </c>
      <c r="F23" s="322">
        <v>21</v>
      </c>
      <c r="G23" s="330">
        <v>8</v>
      </c>
      <c r="H23" s="330">
        <v>5</v>
      </c>
      <c r="I23" s="330">
        <v>8</v>
      </c>
      <c r="J23" s="330">
        <v>20</v>
      </c>
      <c r="K23" s="330">
        <v>19</v>
      </c>
      <c r="L23" s="331">
        <v>12</v>
      </c>
      <c r="M23" s="331">
        <v>18</v>
      </c>
      <c r="N23" s="332">
        <v>12</v>
      </c>
      <c r="O23" s="330">
        <v>25</v>
      </c>
      <c r="P23" s="331">
        <v>38</v>
      </c>
      <c r="Q23" s="322">
        <v>165</v>
      </c>
      <c r="R23" s="332">
        <v>50</v>
      </c>
      <c r="S23" s="330">
        <v>43</v>
      </c>
      <c r="T23" s="330">
        <v>25</v>
      </c>
      <c r="U23" s="330">
        <v>32</v>
      </c>
      <c r="V23" s="330">
        <v>14</v>
      </c>
      <c r="W23" s="330">
        <v>9</v>
      </c>
      <c r="X23" s="920">
        <v>2</v>
      </c>
      <c r="Y23" s="333" t="s">
        <v>614</v>
      </c>
      <c r="Z23" s="915">
        <v>175</v>
      </c>
      <c r="AA23" s="86" t="e">
        <v>#VALUE!</v>
      </c>
    </row>
    <row r="24" spans="1:27" s="87" customFormat="1" ht="14.45" customHeight="1" x14ac:dyDescent="0.15">
      <c r="A24" s="91" t="s">
        <v>323</v>
      </c>
      <c r="B24" s="322">
        <v>428</v>
      </c>
      <c r="C24" s="330">
        <v>4</v>
      </c>
      <c r="D24" s="330">
        <v>5</v>
      </c>
      <c r="E24" s="330">
        <v>4</v>
      </c>
      <c r="F24" s="322">
        <v>13</v>
      </c>
      <c r="G24" s="330">
        <v>10</v>
      </c>
      <c r="H24" s="330">
        <v>16</v>
      </c>
      <c r="I24" s="330">
        <v>11</v>
      </c>
      <c r="J24" s="330">
        <v>15</v>
      </c>
      <c r="K24" s="330">
        <v>16</v>
      </c>
      <c r="L24" s="331">
        <v>16</v>
      </c>
      <c r="M24" s="331">
        <v>15</v>
      </c>
      <c r="N24" s="332">
        <v>14</v>
      </c>
      <c r="O24" s="330">
        <v>27</v>
      </c>
      <c r="P24" s="331">
        <v>49</v>
      </c>
      <c r="Q24" s="334">
        <v>189</v>
      </c>
      <c r="R24" s="332">
        <v>54</v>
      </c>
      <c r="S24" s="330">
        <v>39</v>
      </c>
      <c r="T24" s="330">
        <v>32</v>
      </c>
      <c r="U24" s="330">
        <v>31</v>
      </c>
      <c r="V24" s="330">
        <v>34</v>
      </c>
      <c r="W24" s="330">
        <v>26</v>
      </c>
      <c r="X24" s="333">
        <v>9</v>
      </c>
      <c r="Y24" s="921">
        <v>1</v>
      </c>
      <c r="Z24" s="918">
        <v>226</v>
      </c>
      <c r="AA24" s="86">
        <v>471</v>
      </c>
    </row>
    <row r="25" spans="1:27" s="87" customFormat="1" ht="14.45" customHeight="1" x14ac:dyDescent="0.15">
      <c r="A25" s="90" t="s">
        <v>330</v>
      </c>
      <c r="B25" s="319">
        <v>1917</v>
      </c>
      <c r="C25" s="326">
        <v>32</v>
      </c>
      <c r="D25" s="326">
        <v>46</v>
      </c>
      <c r="E25" s="326">
        <v>76</v>
      </c>
      <c r="F25" s="319">
        <v>154</v>
      </c>
      <c r="G25" s="326">
        <v>62</v>
      </c>
      <c r="H25" s="326">
        <v>72</v>
      </c>
      <c r="I25" s="326">
        <v>62</v>
      </c>
      <c r="J25" s="326">
        <v>73</v>
      </c>
      <c r="K25" s="326">
        <v>92</v>
      </c>
      <c r="L25" s="327">
        <v>109</v>
      </c>
      <c r="M25" s="327">
        <v>112</v>
      </c>
      <c r="N25" s="328">
        <v>110</v>
      </c>
      <c r="O25" s="326">
        <v>119</v>
      </c>
      <c r="P25" s="327">
        <v>176</v>
      </c>
      <c r="Q25" s="319">
        <v>987</v>
      </c>
      <c r="R25" s="328">
        <v>239</v>
      </c>
      <c r="S25" s="326">
        <v>182</v>
      </c>
      <c r="T25" s="326">
        <v>117</v>
      </c>
      <c r="U25" s="326">
        <v>88</v>
      </c>
      <c r="V25" s="326">
        <v>77</v>
      </c>
      <c r="W25" s="326">
        <v>57</v>
      </c>
      <c r="X25" s="329">
        <v>16</v>
      </c>
      <c r="Y25" s="917">
        <v>0</v>
      </c>
      <c r="Z25" s="320">
        <v>776</v>
      </c>
      <c r="AA25" s="86">
        <v>2063</v>
      </c>
    </row>
    <row r="26" spans="1:27" s="87" customFormat="1" ht="14.45" customHeight="1" x14ac:dyDescent="0.15">
      <c r="A26" s="91" t="s">
        <v>322</v>
      </c>
      <c r="B26" s="322">
        <v>956</v>
      </c>
      <c r="C26" s="330">
        <v>21</v>
      </c>
      <c r="D26" s="330">
        <v>23</v>
      </c>
      <c r="E26" s="330">
        <v>39</v>
      </c>
      <c r="F26" s="322">
        <v>83</v>
      </c>
      <c r="G26" s="330">
        <v>35</v>
      </c>
      <c r="H26" s="330">
        <v>38</v>
      </c>
      <c r="I26" s="330">
        <v>32</v>
      </c>
      <c r="J26" s="330">
        <v>39</v>
      </c>
      <c r="K26" s="330">
        <v>50</v>
      </c>
      <c r="L26" s="331">
        <v>58</v>
      </c>
      <c r="M26" s="331">
        <v>62</v>
      </c>
      <c r="N26" s="332">
        <v>55</v>
      </c>
      <c r="O26" s="330">
        <v>62</v>
      </c>
      <c r="P26" s="331">
        <v>97</v>
      </c>
      <c r="Q26" s="322">
        <v>528</v>
      </c>
      <c r="R26" s="332">
        <v>118</v>
      </c>
      <c r="S26" s="330">
        <v>94</v>
      </c>
      <c r="T26" s="330">
        <v>47</v>
      </c>
      <c r="U26" s="330">
        <v>40</v>
      </c>
      <c r="V26" s="330">
        <v>26</v>
      </c>
      <c r="W26" s="330">
        <v>14</v>
      </c>
      <c r="X26" s="333">
        <v>6</v>
      </c>
      <c r="Y26" s="917">
        <v>0</v>
      </c>
      <c r="Z26" s="915">
        <v>345</v>
      </c>
      <c r="AA26" s="86">
        <v>1030</v>
      </c>
    </row>
    <row r="27" spans="1:27" s="87" customFormat="1" ht="14.45" customHeight="1" x14ac:dyDescent="0.15">
      <c r="A27" s="92" t="s">
        <v>323</v>
      </c>
      <c r="B27" s="334">
        <v>961</v>
      </c>
      <c r="C27" s="335">
        <v>11</v>
      </c>
      <c r="D27" s="335">
        <v>23</v>
      </c>
      <c r="E27" s="335">
        <v>37</v>
      </c>
      <c r="F27" s="334">
        <v>71</v>
      </c>
      <c r="G27" s="335">
        <v>27</v>
      </c>
      <c r="H27" s="335">
        <v>34</v>
      </c>
      <c r="I27" s="335">
        <v>30</v>
      </c>
      <c r="J27" s="335">
        <v>34</v>
      </c>
      <c r="K27" s="335">
        <v>42</v>
      </c>
      <c r="L27" s="336">
        <v>51</v>
      </c>
      <c r="M27" s="336">
        <v>50</v>
      </c>
      <c r="N27" s="337">
        <v>55</v>
      </c>
      <c r="O27" s="335">
        <v>57</v>
      </c>
      <c r="P27" s="336">
        <v>79</v>
      </c>
      <c r="Q27" s="334">
        <v>459</v>
      </c>
      <c r="R27" s="337">
        <v>121</v>
      </c>
      <c r="S27" s="335">
        <v>88</v>
      </c>
      <c r="T27" s="335">
        <v>70</v>
      </c>
      <c r="U27" s="335">
        <v>48</v>
      </c>
      <c r="V27" s="335">
        <v>51</v>
      </c>
      <c r="W27" s="335">
        <v>43</v>
      </c>
      <c r="X27" s="338">
        <v>10</v>
      </c>
      <c r="Y27" s="921">
        <v>0</v>
      </c>
      <c r="Z27" s="918">
        <v>431</v>
      </c>
      <c r="AA27" s="86">
        <v>1033</v>
      </c>
    </row>
    <row r="28" spans="1:27" s="87" customFormat="1" ht="14.45" customHeight="1" x14ac:dyDescent="0.15">
      <c r="A28" s="91" t="s">
        <v>331</v>
      </c>
      <c r="B28" s="322">
        <v>9639</v>
      </c>
      <c r="C28" s="339">
        <v>385</v>
      </c>
      <c r="D28" s="339">
        <v>382</v>
      </c>
      <c r="E28" s="339">
        <v>437</v>
      </c>
      <c r="F28" s="322">
        <v>1204</v>
      </c>
      <c r="G28" s="339">
        <v>475</v>
      </c>
      <c r="H28" s="339">
        <v>498</v>
      </c>
      <c r="I28" s="339">
        <v>463</v>
      </c>
      <c r="J28" s="339">
        <v>540</v>
      </c>
      <c r="K28" s="339">
        <v>595</v>
      </c>
      <c r="L28" s="327">
        <v>694</v>
      </c>
      <c r="M28" s="340">
        <v>772</v>
      </c>
      <c r="N28" s="341">
        <v>688</v>
      </c>
      <c r="O28" s="339">
        <v>621</v>
      </c>
      <c r="P28" s="340">
        <v>600</v>
      </c>
      <c r="Q28" s="319">
        <v>5946</v>
      </c>
      <c r="R28" s="341">
        <v>740</v>
      </c>
      <c r="S28" s="339">
        <v>611</v>
      </c>
      <c r="T28" s="339">
        <v>470</v>
      </c>
      <c r="U28" s="339">
        <v>302</v>
      </c>
      <c r="V28" s="339">
        <v>202</v>
      </c>
      <c r="W28" s="339">
        <v>114</v>
      </c>
      <c r="X28" s="919">
        <v>45</v>
      </c>
      <c r="Y28" s="919">
        <v>5</v>
      </c>
      <c r="Z28" s="915">
        <v>2489</v>
      </c>
      <c r="AA28" s="86">
        <v>9811</v>
      </c>
    </row>
    <row r="29" spans="1:27" s="87" customFormat="1" ht="14.45" customHeight="1" x14ac:dyDescent="0.15">
      <c r="A29" s="91" t="s">
        <v>322</v>
      </c>
      <c r="B29" s="322">
        <v>4890</v>
      </c>
      <c r="C29" s="330">
        <v>213</v>
      </c>
      <c r="D29" s="330">
        <v>210</v>
      </c>
      <c r="E29" s="330">
        <v>220</v>
      </c>
      <c r="F29" s="322">
        <v>643</v>
      </c>
      <c r="G29" s="330">
        <v>225</v>
      </c>
      <c r="H29" s="330">
        <v>283</v>
      </c>
      <c r="I29" s="330">
        <v>266</v>
      </c>
      <c r="J29" s="330">
        <v>263</v>
      </c>
      <c r="K29" s="330">
        <v>318</v>
      </c>
      <c r="L29" s="331">
        <v>356</v>
      </c>
      <c r="M29" s="331">
        <v>408</v>
      </c>
      <c r="N29" s="332">
        <v>372</v>
      </c>
      <c r="O29" s="330">
        <v>313</v>
      </c>
      <c r="P29" s="331">
        <v>317</v>
      </c>
      <c r="Q29" s="322">
        <v>3121</v>
      </c>
      <c r="R29" s="332">
        <v>366</v>
      </c>
      <c r="S29" s="330">
        <v>305</v>
      </c>
      <c r="T29" s="330">
        <v>226</v>
      </c>
      <c r="U29" s="330">
        <v>127</v>
      </c>
      <c r="V29" s="330">
        <v>72</v>
      </c>
      <c r="W29" s="330">
        <v>26</v>
      </c>
      <c r="X29" s="333">
        <v>4</v>
      </c>
      <c r="Y29" s="917" t="s">
        <v>614</v>
      </c>
      <c r="Z29" s="915">
        <v>1126</v>
      </c>
      <c r="AA29" s="86">
        <v>4949</v>
      </c>
    </row>
    <row r="30" spans="1:27" s="87" customFormat="1" ht="14.45" customHeight="1" x14ac:dyDescent="0.15">
      <c r="A30" s="91" t="s">
        <v>323</v>
      </c>
      <c r="B30" s="322">
        <v>4749</v>
      </c>
      <c r="C30" s="330">
        <v>172</v>
      </c>
      <c r="D30" s="330">
        <v>172</v>
      </c>
      <c r="E30" s="330">
        <v>217</v>
      </c>
      <c r="F30" s="322">
        <v>561</v>
      </c>
      <c r="G30" s="330">
        <v>250</v>
      </c>
      <c r="H30" s="330">
        <v>215</v>
      </c>
      <c r="I30" s="330">
        <v>197</v>
      </c>
      <c r="J30" s="330">
        <v>277</v>
      </c>
      <c r="K30" s="330">
        <v>277</v>
      </c>
      <c r="L30" s="331">
        <v>338</v>
      </c>
      <c r="M30" s="331">
        <v>364</v>
      </c>
      <c r="N30" s="332">
        <v>316</v>
      </c>
      <c r="O30" s="330">
        <v>308</v>
      </c>
      <c r="P30" s="331">
        <v>283</v>
      </c>
      <c r="Q30" s="334">
        <v>2825</v>
      </c>
      <c r="R30" s="332">
        <v>374</v>
      </c>
      <c r="S30" s="330">
        <v>306</v>
      </c>
      <c r="T30" s="330">
        <v>244</v>
      </c>
      <c r="U30" s="330">
        <v>175</v>
      </c>
      <c r="V30" s="330">
        <v>130</v>
      </c>
      <c r="W30" s="330">
        <v>88</v>
      </c>
      <c r="X30" s="333">
        <v>41</v>
      </c>
      <c r="Y30" s="333">
        <v>5</v>
      </c>
      <c r="Z30" s="915">
        <v>1363</v>
      </c>
      <c r="AA30" s="86">
        <v>4862</v>
      </c>
    </row>
    <row r="31" spans="1:27" s="87" customFormat="1" ht="14.45" customHeight="1" x14ac:dyDescent="0.15">
      <c r="A31" s="90" t="s">
        <v>332</v>
      </c>
      <c r="B31" s="319">
        <v>16577</v>
      </c>
      <c r="C31" s="326">
        <v>703</v>
      </c>
      <c r="D31" s="326">
        <v>806</v>
      </c>
      <c r="E31" s="326">
        <v>866</v>
      </c>
      <c r="F31" s="319">
        <v>2375</v>
      </c>
      <c r="G31" s="326">
        <v>890</v>
      </c>
      <c r="H31" s="326">
        <v>905</v>
      </c>
      <c r="I31" s="326">
        <v>863</v>
      </c>
      <c r="J31" s="326">
        <v>982</v>
      </c>
      <c r="K31" s="326">
        <v>1073</v>
      </c>
      <c r="L31" s="327">
        <v>1237</v>
      </c>
      <c r="M31" s="327">
        <v>1412</v>
      </c>
      <c r="N31" s="328">
        <v>1174</v>
      </c>
      <c r="O31" s="326">
        <v>972</v>
      </c>
      <c r="P31" s="327">
        <v>977</v>
      </c>
      <c r="Q31" s="319">
        <v>10485</v>
      </c>
      <c r="R31" s="328">
        <v>1080</v>
      </c>
      <c r="S31" s="326">
        <v>1056</v>
      </c>
      <c r="T31" s="326">
        <v>744</v>
      </c>
      <c r="U31" s="326">
        <v>442</v>
      </c>
      <c r="V31" s="326">
        <v>257</v>
      </c>
      <c r="W31" s="326">
        <v>110</v>
      </c>
      <c r="X31" s="329">
        <v>24</v>
      </c>
      <c r="Y31" s="329">
        <v>4</v>
      </c>
      <c r="Z31" s="320">
        <v>3717</v>
      </c>
      <c r="AA31" s="86">
        <v>16241</v>
      </c>
    </row>
    <row r="32" spans="1:27" s="87" customFormat="1" ht="14.45" customHeight="1" x14ac:dyDescent="0.15">
      <c r="A32" s="91" t="s">
        <v>322</v>
      </c>
      <c r="B32" s="322">
        <v>8291</v>
      </c>
      <c r="C32" s="330">
        <v>363</v>
      </c>
      <c r="D32" s="330">
        <v>406</v>
      </c>
      <c r="E32" s="330">
        <v>471</v>
      </c>
      <c r="F32" s="322">
        <v>1240</v>
      </c>
      <c r="G32" s="330">
        <v>438</v>
      </c>
      <c r="H32" s="330">
        <v>455</v>
      </c>
      <c r="I32" s="330">
        <v>453</v>
      </c>
      <c r="J32" s="330">
        <v>512</v>
      </c>
      <c r="K32" s="330">
        <v>551</v>
      </c>
      <c r="L32" s="331">
        <v>626</v>
      </c>
      <c r="M32" s="331">
        <v>723</v>
      </c>
      <c r="N32" s="332">
        <v>610</v>
      </c>
      <c r="O32" s="330">
        <v>473</v>
      </c>
      <c r="P32" s="331">
        <v>504</v>
      </c>
      <c r="Q32" s="322">
        <v>5345</v>
      </c>
      <c r="R32" s="332">
        <v>494</v>
      </c>
      <c r="S32" s="330">
        <v>525</v>
      </c>
      <c r="T32" s="330">
        <v>356</v>
      </c>
      <c r="U32" s="330">
        <v>204</v>
      </c>
      <c r="V32" s="330">
        <v>96</v>
      </c>
      <c r="W32" s="330">
        <v>30</v>
      </c>
      <c r="X32" s="333">
        <v>1</v>
      </c>
      <c r="Y32" s="333" t="s">
        <v>614</v>
      </c>
      <c r="Z32" s="915">
        <v>1706</v>
      </c>
      <c r="AA32" s="86">
        <v>8134</v>
      </c>
    </row>
    <row r="33" spans="1:27" s="87" customFormat="1" ht="14.45" customHeight="1" x14ac:dyDescent="0.15">
      <c r="A33" s="91" t="s">
        <v>323</v>
      </c>
      <c r="B33" s="322">
        <v>8286</v>
      </c>
      <c r="C33" s="330">
        <v>340</v>
      </c>
      <c r="D33" s="330">
        <v>400</v>
      </c>
      <c r="E33" s="330">
        <v>395</v>
      </c>
      <c r="F33" s="322">
        <v>1135</v>
      </c>
      <c r="G33" s="330">
        <v>452</v>
      </c>
      <c r="H33" s="330">
        <v>450</v>
      </c>
      <c r="I33" s="330">
        <v>410</v>
      </c>
      <c r="J33" s="330">
        <v>470</v>
      </c>
      <c r="K33" s="330">
        <v>522</v>
      </c>
      <c r="L33" s="331">
        <v>611</v>
      </c>
      <c r="M33" s="331">
        <v>689</v>
      </c>
      <c r="N33" s="332">
        <v>564</v>
      </c>
      <c r="O33" s="330">
        <v>499</v>
      </c>
      <c r="P33" s="331">
        <v>473</v>
      </c>
      <c r="Q33" s="334">
        <v>5140</v>
      </c>
      <c r="R33" s="332">
        <v>586</v>
      </c>
      <c r="S33" s="330">
        <v>531</v>
      </c>
      <c r="T33" s="330">
        <v>388</v>
      </c>
      <c r="U33" s="330">
        <v>238</v>
      </c>
      <c r="V33" s="330">
        <v>161</v>
      </c>
      <c r="W33" s="330">
        <v>80</v>
      </c>
      <c r="X33" s="333">
        <v>23</v>
      </c>
      <c r="Y33" s="333">
        <v>4</v>
      </c>
      <c r="Z33" s="915">
        <v>2011</v>
      </c>
      <c r="AA33" s="86">
        <v>8107</v>
      </c>
    </row>
    <row r="34" spans="1:27" s="87" customFormat="1" ht="14.45" customHeight="1" x14ac:dyDescent="0.15">
      <c r="A34" s="90" t="s">
        <v>758</v>
      </c>
      <c r="B34" s="319">
        <v>3028</v>
      </c>
      <c r="C34" s="326">
        <v>57</v>
      </c>
      <c r="D34" s="326">
        <v>68</v>
      </c>
      <c r="E34" s="326">
        <v>112</v>
      </c>
      <c r="F34" s="319">
        <v>237</v>
      </c>
      <c r="G34" s="326">
        <v>141</v>
      </c>
      <c r="H34" s="326">
        <v>111</v>
      </c>
      <c r="I34" s="326">
        <v>107</v>
      </c>
      <c r="J34" s="326">
        <v>119</v>
      </c>
      <c r="K34" s="326">
        <v>131</v>
      </c>
      <c r="L34" s="327">
        <v>192</v>
      </c>
      <c r="M34" s="327">
        <v>208</v>
      </c>
      <c r="N34" s="328">
        <v>190</v>
      </c>
      <c r="O34" s="326">
        <v>196</v>
      </c>
      <c r="P34" s="327">
        <v>250</v>
      </c>
      <c r="Q34" s="319">
        <v>1645</v>
      </c>
      <c r="R34" s="328">
        <v>363</v>
      </c>
      <c r="S34" s="326">
        <v>263</v>
      </c>
      <c r="T34" s="326">
        <v>186</v>
      </c>
      <c r="U34" s="326">
        <v>142</v>
      </c>
      <c r="V34" s="326">
        <v>104</v>
      </c>
      <c r="W34" s="326">
        <v>66</v>
      </c>
      <c r="X34" s="329">
        <v>16</v>
      </c>
      <c r="Y34" s="329">
        <v>6</v>
      </c>
      <c r="Z34" s="320">
        <v>1146</v>
      </c>
      <c r="AA34" s="86">
        <v>3195</v>
      </c>
    </row>
    <row r="35" spans="1:27" s="87" customFormat="1" ht="14.45" customHeight="1" x14ac:dyDescent="0.15">
      <c r="A35" s="91" t="s">
        <v>322</v>
      </c>
      <c r="B35" s="322">
        <v>1526</v>
      </c>
      <c r="C35" s="330">
        <v>30</v>
      </c>
      <c r="D35" s="330">
        <v>38</v>
      </c>
      <c r="E35" s="330">
        <v>56</v>
      </c>
      <c r="F35" s="322">
        <v>124</v>
      </c>
      <c r="G35" s="330">
        <v>72</v>
      </c>
      <c r="H35" s="330">
        <v>57</v>
      </c>
      <c r="I35" s="330">
        <v>58</v>
      </c>
      <c r="J35" s="330">
        <v>82</v>
      </c>
      <c r="K35" s="330">
        <v>69</v>
      </c>
      <c r="L35" s="331">
        <v>97</v>
      </c>
      <c r="M35" s="331">
        <v>108</v>
      </c>
      <c r="N35" s="332">
        <v>89</v>
      </c>
      <c r="O35" s="330">
        <v>108</v>
      </c>
      <c r="P35" s="331">
        <v>118</v>
      </c>
      <c r="Q35" s="322">
        <v>858</v>
      </c>
      <c r="R35" s="332">
        <v>186</v>
      </c>
      <c r="S35" s="330">
        <v>141</v>
      </c>
      <c r="T35" s="330">
        <v>92</v>
      </c>
      <c r="U35" s="330">
        <v>63</v>
      </c>
      <c r="V35" s="330">
        <v>43</v>
      </c>
      <c r="W35" s="330">
        <v>15</v>
      </c>
      <c r="X35" s="333">
        <v>4</v>
      </c>
      <c r="Y35" s="917">
        <v>0</v>
      </c>
      <c r="Z35" s="915">
        <v>544</v>
      </c>
      <c r="AA35" s="86">
        <v>1584</v>
      </c>
    </row>
    <row r="36" spans="1:27" s="87" customFormat="1" ht="14.45" customHeight="1" x14ac:dyDescent="0.15">
      <c r="A36" s="92" t="s">
        <v>323</v>
      </c>
      <c r="B36" s="322">
        <v>1502</v>
      </c>
      <c r="C36" s="335">
        <v>27</v>
      </c>
      <c r="D36" s="335">
        <v>30</v>
      </c>
      <c r="E36" s="335">
        <v>56</v>
      </c>
      <c r="F36" s="322">
        <v>113</v>
      </c>
      <c r="G36" s="335">
        <v>69</v>
      </c>
      <c r="H36" s="335">
        <v>54</v>
      </c>
      <c r="I36" s="335">
        <v>49</v>
      </c>
      <c r="J36" s="335">
        <v>37</v>
      </c>
      <c r="K36" s="335">
        <v>62</v>
      </c>
      <c r="L36" s="336">
        <v>95</v>
      </c>
      <c r="M36" s="336">
        <v>100</v>
      </c>
      <c r="N36" s="337">
        <v>101</v>
      </c>
      <c r="O36" s="335">
        <v>88</v>
      </c>
      <c r="P36" s="336">
        <v>132</v>
      </c>
      <c r="Q36" s="334">
        <v>787</v>
      </c>
      <c r="R36" s="337">
        <v>177</v>
      </c>
      <c r="S36" s="335">
        <v>122</v>
      </c>
      <c r="T36" s="335">
        <v>94</v>
      </c>
      <c r="U36" s="335">
        <v>79</v>
      </c>
      <c r="V36" s="335">
        <v>61</v>
      </c>
      <c r="W36" s="335">
        <v>51</v>
      </c>
      <c r="X36" s="338">
        <v>12</v>
      </c>
      <c r="Y36" s="338">
        <v>6</v>
      </c>
      <c r="Z36" s="915">
        <v>602</v>
      </c>
      <c r="AA36" s="86">
        <v>1611</v>
      </c>
    </row>
    <row r="37" spans="1:27" s="87" customFormat="1" ht="14.45" customHeight="1" x14ac:dyDescent="0.15">
      <c r="A37" s="90" t="s">
        <v>334</v>
      </c>
      <c r="B37" s="319">
        <v>4182</v>
      </c>
      <c r="C37" s="326">
        <v>87</v>
      </c>
      <c r="D37" s="326">
        <v>121</v>
      </c>
      <c r="E37" s="326">
        <v>169</v>
      </c>
      <c r="F37" s="319">
        <v>377</v>
      </c>
      <c r="G37" s="326">
        <v>180</v>
      </c>
      <c r="H37" s="326">
        <v>191</v>
      </c>
      <c r="I37" s="326">
        <v>167</v>
      </c>
      <c r="J37" s="326">
        <v>176</v>
      </c>
      <c r="K37" s="326">
        <v>194</v>
      </c>
      <c r="L37" s="327">
        <v>236</v>
      </c>
      <c r="M37" s="327">
        <v>299</v>
      </c>
      <c r="N37" s="328">
        <v>286</v>
      </c>
      <c r="O37" s="326">
        <v>260</v>
      </c>
      <c r="P37" s="327">
        <v>328</v>
      </c>
      <c r="Q37" s="319">
        <v>2317</v>
      </c>
      <c r="R37" s="328">
        <v>417</v>
      </c>
      <c r="S37" s="326">
        <v>350</v>
      </c>
      <c r="T37" s="326">
        <v>260</v>
      </c>
      <c r="U37" s="326">
        <v>203</v>
      </c>
      <c r="V37" s="326">
        <v>156</v>
      </c>
      <c r="W37" s="326">
        <v>79</v>
      </c>
      <c r="X37" s="329">
        <v>20</v>
      </c>
      <c r="Y37" s="329">
        <v>3</v>
      </c>
      <c r="Z37" s="320">
        <v>1488</v>
      </c>
      <c r="AA37" s="86">
        <v>4345</v>
      </c>
    </row>
    <row r="38" spans="1:27" s="87" customFormat="1" ht="14.45" customHeight="1" x14ac:dyDescent="0.15">
      <c r="A38" s="91" t="s">
        <v>322</v>
      </c>
      <c r="B38" s="322">
        <v>2112</v>
      </c>
      <c r="C38" s="330">
        <v>43</v>
      </c>
      <c r="D38" s="330">
        <v>61</v>
      </c>
      <c r="E38" s="330">
        <v>97</v>
      </c>
      <c r="F38" s="322">
        <v>201</v>
      </c>
      <c r="G38" s="330">
        <v>96</v>
      </c>
      <c r="H38" s="330">
        <v>109</v>
      </c>
      <c r="I38" s="330">
        <v>102</v>
      </c>
      <c r="J38" s="330">
        <v>100</v>
      </c>
      <c r="K38" s="330">
        <v>96</v>
      </c>
      <c r="L38" s="331">
        <v>122</v>
      </c>
      <c r="M38" s="331">
        <v>153</v>
      </c>
      <c r="N38" s="332">
        <v>148</v>
      </c>
      <c r="O38" s="330">
        <v>151</v>
      </c>
      <c r="P38" s="331">
        <v>151</v>
      </c>
      <c r="Q38" s="322">
        <v>1228</v>
      </c>
      <c r="R38" s="332">
        <v>215</v>
      </c>
      <c r="S38" s="330">
        <v>187</v>
      </c>
      <c r="T38" s="330">
        <v>108</v>
      </c>
      <c r="U38" s="330">
        <v>95</v>
      </c>
      <c r="V38" s="330">
        <v>53</v>
      </c>
      <c r="W38" s="330">
        <v>18</v>
      </c>
      <c r="X38" s="333">
        <v>7</v>
      </c>
      <c r="Y38" s="917">
        <v>0</v>
      </c>
      <c r="Z38" s="915">
        <v>683</v>
      </c>
      <c r="AA38" s="86">
        <v>2181</v>
      </c>
    </row>
    <row r="39" spans="1:27" s="87" customFormat="1" ht="14.45" customHeight="1" x14ac:dyDescent="0.15">
      <c r="A39" s="92" t="s">
        <v>323</v>
      </c>
      <c r="B39" s="322">
        <v>2070</v>
      </c>
      <c r="C39" s="335">
        <v>44</v>
      </c>
      <c r="D39" s="335">
        <v>60</v>
      </c>
      <c r="E39" s="335">
        <v>72</v>
      </c>
      <c r="F39" s="322">
        <v>176</v>
      </c>
      <c r="G39" s="335">
        <v>84</v>
      </c>
      <c r="H39" s="335">
        <v>82</v>
      </c>
      <c r="I39" s="335">
        <v>65</v>
      </c>
      <c r="J39" s="335">
        <v>76</v>
      </c>
      <c r="K39" s="335">
        <v>98</v>
      </c>
      <c r="L39" s="336">
        <v>114</v>
      </c>
      <c r="M39" s="336">
        <v>146</v>
      </c>
      <c r="N39" s="337">
        <v>138</v>
      </c>
      <c r="O39" s="335">
        <v>109</v>
      </c>
      <c r="P39" s="336">
        <v>177</v>
      </c>
      <c r="Q39" s="334">
        <v>1089</v>
      </c>
      <c r="R39" s="337">
        <v>202</v>
      </c>
      <c r="S39" s="335">
        <v>163</v>
      </c>
      <c r="T39" s="335">
        <v>152</v>
      </c>
      <c r="U39" s="335">
        <v>108</v>
      </c>
      <c r="V39" s="335">
        <v>103</v>
      </c>
      <c r="W39" s="335">
        <v>61</v>
      </c>
      <c r="X39" s="338">
        <v>13</v>
      </c>
      <c r="Y39" s="338">
        <v>3</v>
      </c>
      <c r="Z39" s="915">
        <v>805</v>
      </c>
      <c r="AA39" s="86">
        <v>2164</v>
      </c>
    </row>
    <row r="40" spans="1:27" s="87" customFormat="1" ht="14.45" customHeight="1" x14ac:dyDescent="0.15">
      <c r="A40" s="90" t="s">
        <v>335</v>
      </c>
      <c r="B40" s="319">
        <v>2989</v>
      </c>
      <c r="C40" s="326">
        <v>52</v>
      </c>
      <c r="D40" s="326">
        <v>77</v>
      </c>
      <c r="E40" s="326">
        <v>122</v>
      </c>
      <c r="F40" s="319">
        <v>251</v>
      </c>
      <c r="G40" s="326">
        <v>147</v>
      </c>
      <c r="H40" s="326">
        <v>110</v>
      </c>
      <c r="I40" s="326">
        <v>141</v>
      </c>
      <c r="J40" s="326">
        <v>147</v>
      </c>
      <c r="K40" s="326">
        <v>145</v>
      </c>
      <c r="L40" s="327">
        <v>175</v>
      </c>
      <c r="M40" s="327">
        <v>190</v>
      </c>
      <c r="N40" s="328">
        <v>164</v>
      </c>
      <c r="O40" s="326">
        <v>203</v>
      </c>
      <c r="P40" s="327">
        <v>242</v>
      </c>
      <c r="Q40" s="319">
        <v>1664</v>
      </c>
      <c r="R40" s="328">
        <v>297</v>
      </c>
      <c r="S40" s="326">
        <v>247</v>
      </c>
      <c r="T40" s="326">
        <v>189</v>
      </c>
      <c r="U40" s="326">
        <v>134</v>
      </c>
      <c r="V40" s="326">
        <v>110</v>
      </c>
      <c r="W40" s="326">
        <v>77</v>
      </c>
      <c r="X40" s="329">
        <v>18</v>
      </c>
      <c r="Y40" s="329">
        <v>2</v>
      </c>
      <c r="Z40" s="320">
        <v>1074</v>
      </c>
      <c r="AA40" s="86">
        <v>3182</v>
      </c>
    </row>
    <row r="41" spans="1:27" s="87" customFormat="1" ht="14.45" customHeight="1" x14ac:dyDescent="0.15">
      <c r="A41" s="91" t="s">
        <v>322</v>
      </c>
      <c r="B41" s="322">
        <v>1521</v>
      </c>
      <c r="C41" s="330">
        <v>29</v>
      </c>
      <c r="D41" s="330">
        <v>40</v>
      </c>
      <c r="E41" s="330">
        <v>66</v>
      </c>
      <c r="F41" s="322">
        <v>135</v>
      </c>
      <c r="G41" s="330">
        <v>83</v>
      </c>
      <c r="H41" s="330">
        <v>61</v>
      </c>
      <c r="I41" s="330">
        <v>81</v>
      </c>
      <c r="J41" s="330">
        <v>88</v>
      </c>
      <c r="K41" s="330">
        <v>74</v>
      </c>
      <c r="L41" s="331">
        <v>104</v>
      </c>
      <c r="M41" s="331">
        <v>105</v>
      </c>
      <c r="N41" s="332">
        <v>84</v>
      </c>
      <c r="O41" s="330">
        <v>96</v>
      </c>
      <c r="P41" s="331">
        <v>128</v>
      </c>
      <c r="Q41" s="322">
        <v>904</v>
      </c>
      <c r="R41" s="332">
        <v>146</v>
      </c>
      <c r="S41" s="330">
        <v>125</v>
      </c>
      <c r="T41" s="330">
        <v>89</v>
      </c>
      <c r="U41" s="330">
        <v>57</v>
      </c>
      <c r="V41" s="330">
        <v>39</v>
      </c>
      <c r="W41" s="330">
        <v>21</v>
      </c>
      <c r="X41" s="333">
        <v>5</v>
      </c>
      <c r="Y41" s="333">
        <v>0</v>
      </c>
      <c r="Z41" s="915">
        <v>482</v>
      </c>
      <c r="AA41" s="86">
        <v>1590</v>
      </c>
    </row>
    <row r="42" spans="1:27" s="87" customFormat="1" ht="14.45" customHeight="1" x14ac:dyDescent="0.15">
      <c r="A42" s="92" t="s">
        <v>323</v>
      </c>
      <c r="B42" s="322">
        <v>1468</v>
      </c>
      <c r="C42" s="335">
        <v>23</v>
      </c>
      <c r="D42" s="335">
        <v>37</v>
      </c>
      <c r="E42" s="335">
        <v>56</v>
      </c>
      <c r="F42" s="322">
        <v>116</v>
      </c>
      <c r="G42" s="335">
        <v>64</v>
      </c>
      <c r="H42" s="335">
        <v>49</v>
      </c>
      <c r="I42" s="335">
        <v>60</v>
      </c>
      <c r="J42" s="335">
        <v>59</v>
      </c>
      <c r="K42" s="335">
        <v>71</v>
      </c>
      <c r="L42" s="336">
        <v>71</v>
      </c>
      <c r="M42" s="336">
        <v>85</v>
      </c>
      <c r="N42" s="337">
        <v>80</v>
      </c>
      <c r="O42" s="335">
        <v>107</v>
      </c>
      <c r="P42" s="336">
        <v>114</v>
      </c>
      <c r="Q42" s="334">
        <v>760</v>
      </c>
      <c r="R42" s="337">
        <v>151</v>
      </c>
      <c r="S42" s="335">
        <v>122</v>
      </c>
      <c r="T42" s="335">
        <v>100</v>
      </c>
      <c r="U42" s="335">
        <v>77</v>
      </c>
      <c r="V42" s="335">
        <v>71</v>
      </c>
      <c r="W42" s="335">
        <v>56</v>
      </c>
      <c r="X42" s="338">
        <v>13</v>
      </c>
      <c r="Y42" s="917">
        <v>2</v>
      </c>
      <c r="Z42" s="915">
        <v>592</v>
      </c>
      <c r="AA42" s="86">
        <v>1592</v>
      </c>
    </row>
    <row r="43" spans="1:27" s="87" customFormat="1" ht="14.45" customHeight="1" x14ac:dyDescent="0.15">
      <c r="A43" s="90" t="s">
        <v>336</v>
      </c>
      <c r="B43" s="319">
        <v>1403</v>
      </c>
      <c r="C43" s="326">
        <v>30</v>
      </c>
      <c r="D43" s="326">
        <v>22</v>
      </c>
      <c r="E43" s="326">
        <v>38</v>
      </c>
      <c r="F43" s="319">
        <v>90</v>
      </c>
      <c r="G43" s="326">
        <v>34</v>
      </c>
      <c r="H43" s="326">
        <v>52</v>
      </c>
      <c r="I43" s="326">
        <v>58</v>
      </c>
      <c r="J43" s="326">
        <v>61</v>
      </c>
      <c r="K43" s="326">
        <v>63</v>
      </c>
      <c r="L43" s="327">
        <v>54</v>
      </c>
      <c r="M43" s="327">
        <v>61</v>
      </c>
      <c r="N43" s="328">
        <v>83</v>
      </c>
      <c r="O43" s="326">
        <v>95</v>
      </c>
      <c r="P43" s="327">
        <v>150</v>
      </c>
      <c r="Q43" s="319">
        <v>711</v>
      </c>
      <c r="R43" s="328">
        <v>170</v>
      </c>
      <c r="S43" s="326">
        <v>102</v>
      </c>
      <c r="T43" s="326">
        <v>99</v>
      </c>
      <c r="U43" s="326">
        <v>86</v>
      </c>
      <c r="V43" s="326">
        <v>88</v>
      </c>
      <c r="W43" s="326">
        <v>48</v>
      </c>
      <c r="X43" s="329">
        <v>8</v>
      </c>
      <c r="Y43" s="329">
        <v>1</v>
      </c>
      <c r="Z43" s="320">
        <v>602</v>
      </c>
      <c r="AA43" s="86">
        <v>1552</v>
      </c>
    </row>
    <row r="44" spans="1:27" s="87" customFormat="1" ht="14.45" customHeight="1" x14ac:dyDescent="0.15">
      <c r="A44" s="91" t="s">
        <v>322</v>
      </c>
      <c r="B44" s="322">
        <v>695</v>
      </c>
      <c r="C44" s="330">
        <v>16</v>
      </c>
      <c r="D44" s="330">
        <v>13</v>
      </c>
      <c r="E44" s="330">
        <v>21</v>
      </c>
      <c r="F44" s="322">
        <v>50</v>
      </c>
      <c r="G44" s="330">
        <v>11</v>
      </c>
      <c r="H44" s="330">
        <v>30</v>
      </c>
      <c r="I44" s="330">
        <v>35</v>
      </c>
      <c r="J44" s="330">
        <v>34</v>
      </c>
      <c r="K44" s="330">
        <v>29</v>
      </c>
      <c r="L44" s="331">
        <v>31</v>
      </c>
      <c r="M44" s="331">
        <v>38</v>
      </c>
      <c r="N44" s="332">
        <v>42</v>
      </c>
      <c r="O44" s="330">
        <v>47</v>
      </c>
      <c r="P44" s="331">
        <v>78</v>
      </c>
      <c r="Q44" s="322">
        <v>375</v>
      </c>
      <c r="R44" s="332">
        <v>94</v>
      </c>
      <c r="S44" s="330">
        <v>56</v>
      </c>
      <c r="T44" s="330">
        <v>39</v>
      </c>
      <c r="U44" s="330">
        <v>41</v>
      </c>
      <c r="V44" s="330">
        <v>29</v>
      </c>
      <c r="W44" s="330">
        <v>10</v>
      </c>
      <c r="X44" s="920">
        <v>1</v>
      </c>
      <c r="Y44" s="917">
        <v>0</v>
      </c>
      <c r="Z44" s="915">
        <v>270</v>
      </c>
      <c r="AA44" s="86">
        <v>765</v>
      </c>
    </row>
    <row r="45" spans="1:27" s="87" customFormat="1" ht="14.45" customHeight="1" x14ac:dyDescent="0.15">
      <c r="A45" s="92" t="s">
        <v>323</v>
      </c>
      <c r="B45" s="322">
        <v>708</v>
      </c>
      <c r="C45" s="335">
        <v>14</v>
      </c>
      <c r="D45" s="335">
        <v>9</v>
      </c>
      <c r="E45" s="335">
        <v>17</v>
      </c>
      <c r="F45" s="322">
        <v>40</v>
      </c>
      <c r="G45" s="335">
        <v>23</v>
      </c>
      <c r="H45" s="335">
        <v>22</v>
      </c>
      <c r="I45" s="335">
        <v>23</v>
      </c>
      <c r="J45" s="335">
        <v>27</v>
      </c>
      <c r="K45" s="335">
        <v>34</v>
      </c>
      <c r="L45" s="336">
        <v>23</v>
      </c>
      <c r="M45" s="336">
        <v>23</v>
      </c>
      <c r="N45" s="337">
        <v>41</v>
      </c>
      <c r="O45" s="335">
        <v>48</v>
      </c>
      <c r="P45" s="336">
        <v>72</v>
      </c>
      <c r="Q45" s="334">
        <v>336</v>
      </c>
      <c r="R45" s="337">
        <v>76</v>
      </c>
      <c r="S45" s="335">
        <v>46</v>
      </c>
      <c r="T45" s="335">
        <v>60</v>
      </c>
      <c r="U45" s="335">
        <v>45</v>
      </c>
      <c r="V45" s="335">
        <v>59</v>
      </c>
      <c r="W45" s="335">
        <v>38</v>
      </c>
      <c r="X45" s="338">
        <v>7</v>
      </c>
      <c r="Y45" s="338">
        <v>1</v>
      </c>
      <c r="Z45" s="915">
        <v>332</v>
      </c>
      <c r="AA45" s="86">
        <v>787</v>
      </c>
    </row>
    <row r="46" spans="1:27" s="87" customFormat="1" ht="14.45" customHeight="1" x14ac:dyDescent="0.15">
      <c r="A46" s="90" t="s">
        <v>337</v>
      </c>
      <c r="B46" s="319">
        <v>1127</v>
      </c>
      <c r="C46" s="326">
        <v>19</v>
      </c>
      <c r="D46" s="326">
        <v>17</v>
      </c>
      <c r="E46" s="326">
        <v>22</v>
      </c>
      <c r="F46" s="319">
        <v>58</v>
      </c>
      <c r="G46" s="326">
        <v>31</v>
      </c>
      <c r="H46" s="326">
        <v>56</v>
      </c>
      <c r="I46" s="326">
        <v>39</v>
      </c>
      <c r="J46" s="326">
        <v>40</v>
      </c>
      <c r="K46" s="326">
        <v>33</v>
      </c>
      <c r="L46" s="327">
        <v>47</v>
      </c>
      <c r="M46" s="327">
        <v>78</v>
      </c>
      <c r="N46" s="328">
        <v>64</v>
      </c>
      <c r="O46" s="326">
        <v>70</v>
      </c>
      <c r="P46" s="327">
        <v>113</v>
      </c>
      <c r="Q46" s="322">
        <v>571</v>
      </c>
      <c r="R46" s="328">
        <v>121</v>
      </c>
      <c r="S46" s="326">
        <v>100</v>
      </c>
      <c r="T46" s="326">
        <v>83</v>
      </c>
      <c r="U46" s="326">
        <v>72</v>
      </c>
      <c r="V46" s="326">
        <v>71</v>
      </c>
      <c r="W46" s="326">
        <v>43</v>
      </c>
      <c r="X46" s="329">
        <v>8</v>
      </c>
      <c r="Y46" s="329" t="s">
        <v>614</v>
      </c>
      <c r="Z46" s="320">
        <v>498</v>
      </c>
      <c r="AA46" s="86">
        <v>1254</v>
      </c>
    </row>
    <row r="47" spans="1:27" s="87" customFormat="1" ht="14.45" customHeight="1" x14ac:dyDescent="0.15">
      <c r="A47" s="91" t="s">
        <v>322</v>
      </c>
      <c r="B47" s="322">
        <v>569</v>
      </c>
      <c r="C47" s="330">
        <v>10</v>
      </c>
      <c r="D47" s="330">
        <v>4</v>
      </c>
      <c r="E47" s="330">
        <v>7</v>
      </c>
      <c r="F47" s="322">
        <v>21</v>
      </c>
      <c r="G47" s="330">
        <v>17</v>
      </c>
      <c r="H47" s="330">
        <v>35</v>
      </c>
      <c r="I47" s="330">
        <v>22</v>
      </c>
      <c r="J47" s="330">
        <v>18</v>
      </c>
      <c r="K47" s="330">
        <v>18</v>
      </c>
      <c r="L47" s="331">
        <v>34</v>
      </c>
      <c r="M47" s="331">
        <v>42</v>
      </c>
      <c r="N47" s="332">
        <v>33</v>
      </c>
      <c r="O47" s="330">
        <v>38</v>
      </c>
      <c r="P47" s="331">
        <v>67</v>
      </c>
      <c r="Q47" s="322">
        <v>324</v>
      </c>
      <c r="R47" s="332">
        <v>60</v>
      </c>
      <c r="S47" s="330">
        <v>57</v>
      </c>
      <c r="T47" s="330">
        <v>35</v>
      </c>
      <c r="U47" s="330">
        <v>32</v>
      </c>
      <c r="V47" s="330">
        <v>28</v>
      </c>
      <c r="W47" s="330">
        <v>12</v>
      </c>
      <c r="X47" s="920" t="s">
        <v>614</v>
      </c>
      <c r="Y47" s="917">
        <v>0</v>
      </c>
      <c r="Z47" s="915">
        <v>224</v>
      </c>
      <c r="AA47" s="86">
        <v>634</v>
      </c>
    </row>
    <row r="48" spans="1:27" s="87" customFormat="1" ht="14.45" customHeight="1" x14ac:dyDescent="0.15">
      <c r="A48" s="92" t="s">
        <v>323</v>
      </c>
      <c r="B48" s="322">
        <v>558</v>
      </c>
      <c r="C48" s="335">
        <v>9</v>
      </c>
      <c r="D48" s="335">
        <v>13</v>
      </c>
      <c r="E48" s="335">
        <v>15</v>
      </c>
      <c r="F48" s="322">
        <v>37</v>
      </c>
      <c r="G48" s="335">
        <v>14</v>
      </c>
      <c r="H48" s="335">
        <v>21</v>
      </c>
      <c r="I48" s="335">
        <v>17</v>
      </c>
      <c r="J48" s="335">
        <v>22</v>
      </c>
      <c r="K48" s="335">
        <v>15</v>
      </c>
      <c r="L48" s="336">
        <v>13</v>
      </c>
      <c r="M48" s="336">
        <v>36</v>
      </c>
      <c r="N48" s="337">
        <v>31</v>
      </c>
      <c r="O48" s="335">
        <v>32</v>
      </c>
      <c r="P48" s="336">
        <v>46</v>
      </c>
      <c r="Q48" s="334">
        <v>247</v>
      </c>
      <c r="R48" s="337">
        <v>61</v>
      </c>
      <c r="S48" s="335">
        <v>43</v>
      </c>
      <c r="T48" s="335">
        <v>48</v>
      </c>
      <c r="U48" s="335">
        <v>40</v>
      </c>
      <c r="V48" s="335">
        <v>43</v>
      </c>
      <c r="W48" s="335">
        <v>31</v>
      </c>
      <c r="X48" s="338">
        <v>8</v>
      </c>
      <c r="Y48" s="338" t="s">
        <v>614</v>
      </c>
      <c r="Z48" s="915">
        <v>274</v>
      </c>
      <c r="AA48" s="86">
        <v>620</v>
      </c>
    </row>
    <row r="49" spans="1:27" s="87" customFormat="1" ht="14.45" customHeight="1" x14ac:dyDescent="0.15">
      <c r="A49" s="90" t="s">
        <v>338</v>
      </c>
      <c r="B49" s="319">
        <v>2600</v>
      </c>
      <c r="C49" s="326">
        <v>61</v>
      </c>
      <c r="D49" s="326">
        <v>53</v>
      </c>
      <c r="E49" s="326">
        <v>99</v>
      </c>
      <c r="F49" s="319">
        <v>213</v>
      </c>
      <c r="G49" s="326">
        <v>138</v>
      </c>
      <c r="H49" s="326">
        <v>107</v>
      </c>
      <c r="I49" s="326">
        <v>135</v>
      </c>
      <c r="J49" s="326">
        <v>128</v>
      </c>
      <c r="K49" s="326">
        <v>141</v>
      </c>
      <c r="L49" s="327">
        <v>146</v>
      </c>
      <c r="M49" s="327">
        <v>144</v>
      </c>
      <c r="N49" s="328">
        <v>158</v>
      </c>
      <c r="O49" s="326">
        <v>192</v>
      </c>
      <c r="P49" s="327">
        <v>257</v>
      </c>
      <c r="Q49" s="322">
        <v>1546</v>
      </c>
      <c r="R49" s="328">
        <v>261</v>
      </c>
      <c r="S49" s="326">
        <v>182</v>
      </c>
      <c r="T49" s="326">
        <v>127</v>
      </c>
      <c r="U49" s="326">
        <v>91</v>
      </c>
      <c r="V49" s="326">
        <v>94</v>
      </c>
      <c r="W49" s="326">
        <v>64</v>
      </c>
      <c r="X49" s="329">
        <v>21</v>
      </c>
      <c r="Y49" s="917">
        <v>1</v>
      </c>
      <c r="Z49" s="320">
        <v>841</v>
      </c>
      <c r="AA49" s="86">
        <v>2721</v>
      </c>
    </row>
    <row r="50" spans="1:27" s="87" customFormat="1" ht="14.45" customHeight="1" x14ac:dyDescent="0.15">
      <c r="A50" s="91" t="s">
        <v>322</v>
      </c>
      <c r="B50" s="322">
        <v>1310</v>
      </c>
      <c r="C50" s="330">
        <v>30</v>
      </c>
      <c r="D50" s="330">
        <v>27</v>
      </c>
      <c r="E50" s="330">
        <v>58</v>
      </c>
      <c r="F50" s="322">
        <v>115</v>
      </c>
      <c r="G50" s="330">
        <v>59</v>
      </c>
      <c r="H50" s="330">
        <v>60</v>
      </c>
      <c r="I50" s="330">
        <v>85</v>
      </c>
      <c r="J50" s="330">
        <v>68</v>
      </c>
      <c r="K50" s="330">
        <v>75</v>
      </c>
      <c r="L50" s="331">
        <v>75</v>
      </c>
      <c r="M50" s="331">
        <v>69</v>
      </c>
      <c r="N50" s="332">
        <v>73</v>
      </c>
      <c r="O50" s="330">
        <v>96</v>
      </c>
      <c r="P50" s="331">
        <v>136</v>
      </c>
      <c r="Q50" s="322">
        <v>796</v>
      </c>
      <c r="R50" s="332">
        <v>147</v>
      </c>
      <c r="S50" s="330">
        <v>100</v>
      </c>
      <c r="T50" s="330">
        <v>62</v>
      </c>
      <c r="U50" s="330">
        <v>38</v>
      </c>
      <c r="V50" s="330">
        <v>31</v>
      </c>
      <c r="W50" s="330">
        <v>19</v>
      </c>
      <c r="X50" s="333">
        <v>2</v>
      </c>
      <c r="Y50" s="917" t="s">
        <v>759</v>
      </c>
      <c r="Z50" s="915">
        <v>399</v>
      </c>
      <c r="AA50" s="86">
        <v>1343</v>
      </c>
    </row>
    <row r="51" spans="1:27" s="87" customFormat="1" ht="14.45" customHeight="1" x14ac:dyDescent="0.15">
      <c r="A51" s="92" t="s">
        <v>323</v>
      </c>
      <c r="B51" s="334">
        <v>1290</v>
      </c>
      <c r="C51" s="335">
        <v>31</v>
      </c>
      <c r="D51" s="335">
        <v>26</v>
      </c>
      <c r="E51" s="335">
        <v>41</v>
      </c>
      <c r="F51" s="334">
        <v>98</v>
      </c>
      <c r="G51" s="335">
        <v>79</v>
      </c>
      <c r="H51" s="335">
        <v>47</v>
      </c>
      <c r="I51" s="335">
        <v>50</v>
      </c>
      <c r="J51" s="335">
        <v>60</v>
      </c>
      <c r="K51" s="335">
        <v>66</v>
      </c>
      <c r="L51" s="336">
        <v>71</v>
      </c>
      <c r="M51" s="336">
        <v>75</v>
      </c>
      <c r="N51" s="337">
        <v>85</v>
      </c>
      <c r="O51" s="335">
        <v>96</v>
      </c>
      <c r="P51" s="336">
        <v>121</v>
      </c>
      <c r="Q51" s="334">
        <v>750</v>
      </c>
      <c r="R51" s="337">
        <v>114</v>
      </c>
      <c r="S51" s="335">
        <v>82</v>
      </c>
      <c r="T51" s="335">
        <v>65</v>
      </c>
      <c r="U51" s="335">
        <v>53</v>
      </c>
      <c r="V51" s="335">
        <v>63</v>
      </c>
      <c r="W51" s="335">
        <v>45</v>
      </c>
      <c r="X51" s="338">
        <v>19</v>
      </c>
      <c r="Y51" s="921">
        <v>1</v>
      </c>
      <c r="Z51" s="918">
        <v>442</v>
      </c>
      <c r="AA51" s="86">
        <v>1345</v>
      </c>
    </row>
    <row r="52" spans="1:27" ht="12" customHeight="1" x14ac:dyDescent="0.15">
      <c r="A52" s="368" t="s">
        <v>603</v>
      </c>
      <c r="M52" s="87"/>
    </row>
    <row r="53" spans="1:27" hidden="1" x14ac:dyDescent="0.15">
      <c r="A53" s="87"/>
      <c r="B53" s="247">
        <v>49281</v>
      </c>
      <c r="C53" s="247">
        <v>1914</v>
      </c>
      <c r="D53" s="247">
        <v>2220</v>
      </c>
      <c r="E53" s="247">
        <v>2266</v>
      </c>
      <c r="F53" s="247">
        <v>6400</v>
      </c>
      <c r="G53" s="247">
        <v>2444</v>
      </c>
      <c r="H53" s="247">
        <v>2378</v>
      </c>
      <c r="I53" s="247">
        <v>2561</v>
      </c>
      <c r="J53" s="247">
        <v>2823</v>
      </c>
      <c r="K53" s="247">
        <v>3189</v>
      </c>
      <c r="L53" s="247">
        <v>3800</v>
      </c>
      <c r="M53" s="247">
        <v>3517</v>
      </c>
      <c r="N53" s="247">
        <v>3060</v>
      </c>
      <c r="O53" s="247">
        <v>3303</v>
      </c>
      <c r="P53" s="247">
        <v>3675</v>
      </c>
      <c r="Q53" s="247">
        <v>30750</v>
      </c>
      <c r="R53" s="247">
        <v>4391</v>
      </c>
      <c r="S53" s="247">
        <v>2579</v>
      </c>
      <c r="T53" s="247">
        <v>2150</v>
      </c>
      <c r="U53" s="247">
        <v>1606</v>
      </c>
      <c r="V53" s="247">
        <v>951</v>
      </c>
      <c r="W53" s="247">
        <v>349</v>
      </c>
      <c r="X53" s="247">
        <v>67</v>
      </c>
      <c r="Y53" s="247" t="e">
        <v>#VALUE!</v>
      </c>
      <c r="Z53" s="247">
        <v>12098</v>
      </c>
    </row>
    <row r="54" spans="1:27" x14ac:dyDescent="0.15">
      <c r="A54" s="87"/>
    </row>
    <row r="55" spans="1:27" x14ac:dyDescent="0.15">
      <c r="A55" s="87"/>
    </row>
    <row r="56" spans="1:27" x14ac:dyDescent="0.15">
      <c r="A56" s="87"/>
    </row>
    <row r="57" spans="1:27" x14ac:dyDescent="0.15">
      <c r="A57" s="87"/>
    </row>
    <row r="58" spans="1:27" x14ac:dyDescent="0.15">
      <c r="A58" s="87"/>
    </row>
    <row r="59" spans="1:27" x14ac:dyDescent="0.15">
      <c r="A59" s="87"/>
    </row>
    <row r="60" spans="1:27" x14ac:dyDescent="0.15">
      <c r="A60" s="87"/>
    </row>
    <row r="61" spans="1:27" x14ac:dyDescent="0.15">
      <c r="A61" s="87"/>
    </row>
    <row r="62" spans="1:27" x14ac:dyDescent="0.15">
      <c r="A62" s="87"/>
    </row>
    <row r="63" spans="1:27" x14ac:dyDescent="0.15">
      <c r="A63" s="87"/>
    </row>
    <row r="64" spans="1:27" x14ac:dyDescent="0.15">
      <c r="A64" s="87"/>
    </row>
    <row r="65" spans="1:15" x14ac:dyDescent="0.15">
      <c r="A65" s="87"/>
    </row>
    <row r="66" spans="1:15" x14ac:dyDescent="0.15">
      <c r="A66" s="87"/>
    </row>
    <row r="67" spans="1:15" x14ac:dyDescent="0.15">
      <c r="A67" s="87"/>
      <c r="O67" s="82" t="s">
        <v>760</v>
      </c>
    </row>
    <row r="68" spans="1:15" x14ac:dyDescent="0.15">
      <c r="A68" s="87"/>
    </row>
    <row r="69" spans="1:15" x14ac:dyDescent="0.15">
      <c r="A69" s="87"/>
    </row>
    <row r="70" spans="1:15" x14ac:dyDescent="0.15">
      <c r="A70" s="87"/>
    </row>
    <row r="71" spans="1:15" x14ac:dyDescent="0.15">
      <c r="A71" s="87"/>
    </row>
    <row r="72" spans="1:15" x14ac:dyDescent="0.15">
      <c r="A72" s="87"/>
    </row>
    <row r="73" spans="1:15" x14ac:dyDescent="0.15">
      <c r="A73" s="87"/>
    </row>
    <row r="74" spans="1:15" x14ac:dyDescent="0.15">
      <c r="A74" s="87"/>
    </row>
    <row r="75" spans="1:15" x14ac:dyDescent="0.15">
      <c r="A75" s="87"/>
    </row>
    <row r="76" spans="1:15" x14ac:dyDescent="0.15">
      <c r="A76" s="87"/>
    </row>
    <row r="77" spans="1:15" x14ac:dyDescent="0.15">
      <c r="A77" s="87"/>
    </row>
    <row r="78" spans="1:15" x14ac:dyDescent="0.15">
      <c r="A78" s="87"/>
    </row>
    <row r="79" spans="1:15" x14ac:dyDescent="0.15">
      <c r="A79" s="87"/>
    </row>
    <row r="80" spans="1:15" x14ac:dyDescent="0.15">
      <c r="A80" s="87"/>
    </row>
    <row r="81" spans="1:25" s="101" customFormat="1" x14ac:dyDescent="0.15">
      <c r="A81" s="87"/>
      <c r="C81" s="82"/>
      <c r="D81" s="82"/>
      <c r="E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R81" s="82"/>
      <c r="S81" s="82"/>
      <c r="T81" s="82"/>
      <c r="U81" s="82"/>
      <c r="V81" s="82"/>
      <c r="W81" s="82"/>
      <c r="X81" s="82"/>
      <c r="Y81" s="85"/>
    </row>
    <row r="82" spans="1:25" s="101" customFormat="1" x14ac:dyDescent="0.15">
      <c r="A82" s="87"/>
      <c r="C82" s="82"/>
      <c r="D82" s="82"/>
      <c r="E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R82" s="82"/>
      <c r="S82" s="82"/>
      <c r="T82" s="82"/>
      <c r="U82" s="82"/>
      <c r="V82" s="82"/>
      <c r="W82" s="82"/>
      <c r="X82" s="82"/>
      <c r="Y82" s="85"/>
    </row>
    <row r="83" spans="1:25" s="101" customFormat="1" x14ac:dyDescent="0.15">
      <c r="A83" s="87"/>
      <c r="C83" s="82"/>
      <c r="D83" s="82"/>
      <c r="E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R83" s="82"/>
      <c r="S83" s="82"/>
      <c r="T83" s="82"/>
      <c r="U83" s="82"/>
      <c r="V83" s="82"/>
      <c r="W83" s="82"/>
      <c r="X83" s="82"/>
      <c r="Y83" s="85"/>
    </row>
    <row r="84" spans="1:25" s="101" customFormat="1" x14ac:dyDescent="0.15">
      <c r="A84" s="87"/>
      <c r="C84" s="82"/>
      <c r="D84" s="82"/>
      <c r="E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R84" s="82"/>
      <c r="S84" s="82"/>
      <c r="T84" s="82"/>
      <c r="U84" s="82"/>
      <c r="V84" s="82"/>
      <c r="W84" s="82"/>
      <c r="X84" s="82"/>
      <c r="Y84" s="85"/>
    </row>
    <row r="85" spans="1:25" s="101" customFormat="1" x14ac:dyDescent="0.15">
      <c r="A85" s="87"/>
      <c r="C85" s="82"/>
      <c r="D85" s="82"/>
      <c r="E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R85" s="82"/>
      <c r="S85" s="82"/>
      <c r="T85" s="82"/>
      <c r="U85" s="82"/>
      <c r="V85" s="82"/>
      <c r="W85" s="82"/>
      <c r="X85" s="82"/>
      <c r="Y85" s="85"/>
    </row>
    <row r="86" spans="1:25" s="101" customFormat="1" x14ac:dyDescent="0.15">
      <c r="A86" s="87"/>
      <c r="C86" s="82"/>
      <c r="D86" s="82"/>
      <c r="E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R86" s="82"/>
      <c r="S86" s="82"/>
      <c r="T86" s="82"/>
      <c r="U86" s="82"/>
      <c r="V86" s="82"/>
      <c r="W86" s="82"/>
      <c r="X86" s="82"/>
      <c r="Y86" s="85"/>
    </row>
    <row r="87" spans="1:25" s="101" customFormat="1" x14ac:dyDescent="0.15">
      <c r="A87" s="87"/>
      <c r="C87" s="82"/>
      <c r="D87" s="82"/>
      <c r="E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R87" s="82"/>
      <c r="S87" s="82"/>
      <c r="T87" s="82"/>
      <c r="U87" s="82"/>
      <c r="V87" s="82"/>
      <c r="W87" s="82"/>
      <c r="X87" s="82"/>
      <c r="Y87" s="85"/>
    </row>
    <row r="88" spans="1:25" s="101" customFormat="1" x14ac:dyDescent="0.15">
      <c r="A88" s="87"/>
      <c r="C88" s="82"/>
      <c r="D88" s="82"/>
      <c r="E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R88" s="82"/>
      <c r="S88" s="82"/>
      <c r="T88" s="82"/>
      <c r="U88" s="82"/>
      <c r="V88" s="82"/>
      <c r="W88" s="82"/>
      <c r="X88" s="82"/>
      <c r="Y88" s="85"/>
    </row>
    <row r="89" spans="1:25" s="101" customFormat="1" x14ac:dyDescent="0.15">
      <c r="A89" s="87"/>
      <c r="C89" s="82"/>
      <c r="D89" s="82"/>
      <c r="E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R89" s="82"/>
      <c r="S89" s="82"/>
      <c r="T89" s="82"/>
      <c r="U89" s="82"/>
      <c r="V89" s="82"/>
      <c r="W89" s="82"/>
      <c r="X89" s="82"/>
      <c r="Y89" s="85"/>
    </row>
    <row r="90" spans="1:25" s="101" customFormat="1" x14ac:dyDescent="0.15">
      <c r="A90" s="87"/>
      <c r="C90" s="82"/>
      <c r="D90" s="82"/>
      <c r="E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R90" s="82"/>
      <c r="S90" s="82"/>
      <c r="T90" s="82"/>
      <c r="U90" s="82"/>
      <c r="V90" s="82"/>
      <c r="W90" s="82"/>
      <c r="X90" s="82"/>
      <c r="Y90" s="85"/>
    </row>
    <row r="91" spans="1:25" s="101" customFormat="1" x14ac:dyDescent="0.15">
      <c r="A91" s="87"/>
      <c r="C91" s="82"/>
      <c r="D91" s="82"/>
      <c r="E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R91" s="82"/>
      <c r="S91" s="82"/>
      <c r="T91" s="82"/>
      <c r="U91" s="82"/>
      <c r="V91" s="82"/>
      <c r="W91" s="82"/>
      <c r="X91" s="82"/>
      <c r="Y91" s="85"/>
    </row>
    <row r="92" spans="1:25" s="101" customFormat="1" x14ac:dyDescent="0.15">
      <c r="A92" s="87"/>
      <c r="C92" s="82"/>
      <c r="D92" s="82"/>
      <c r="E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R92" s="82"/>
      <c r="S92" s="82"/>
      <c r="T92" s="82"/>
      <c r="U92" s="82"/>
      <c r="V92" s="82"/>
      <c r="W92" s="82"/>
      <c r="X92" s="82"/>
      <c r="Y92" s="85"/>
    </row>
    <row r="93" spans="1:25" s="101" customFormat="1" x14ac:dyDescent="0.15">
      <c r="A93" s="87"/>
      <c r="C93" s="82"/>
      <c r="D93" s="82"/>
      <c r="E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R93" s="82"/>
      <c r="S93" s="82"/>
      <c r="T93" s="82"/>
      <c r="U93" s="82"/>
      <c r="V93" s="82"/>
      <c r="W93" s="82"/>
      <c r="X93" s="82"/>
      <c r="Y93" s="85"/>
    </row>
    <row r="94" spans="1:25" s="101" customFormat="1" x14ac:dyDescent="0.15">
      <c r="A94" s="87"/>
      <c r="C94" s="82"/>
      <c r="D94" s="82"/>
      <c r="E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R94" s="82"/>
      <c r="S94" s="82"/>
      <c r="T94" s="82"/>
      <c r="U94" s="82"/>
      <c r="V94" s="82"/>
      <c r="W94" s="82"/>
      <c r="X94" s="82"/>
      <c r="Y94" s="85"/>
    </row>
    <row r="95" spans="1:25" s="101" customFormat="1" x14ac:dyDescent="0.15">
      <c r="A95" s="87"/>
      <c r="C95" s="82"/>
      <c r="D95" s="82"/>
      <c r="E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R95" s="82"/>
      <c r="S95" s="82"/>
      <c r="T95" s="82"/>
      <c r="U95" s="82"/>
      <c r="V95" s="82"/>
      <c r="W95" s="82"/>
      <c r="X95" s="82"/>
      <c r="Y95" s="85"/>
    </row>
    <row r="96" spans="1:25" s="101" customFormat="1" x14ac:dyDescent="0.15">
      <c r="A96" s="87"/>
      <c r="C96" s="82"/>
      <c r="D96" s="82"/>
      <c r="E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R96" s="82"/>
      <c r="S96" s="82"/>
      <c r="T96" s="82"/>
      <c r="U96" s="82"/>
      <c r="V96" s="82"/>
      <c r="W96" s="82"/>
      <c r="X96" s="82"/>
      <c r="Y96" s="85"/>
    </row>
    <row r="97" spans="1:25" s="101" customFormat="1" x14ac:dyDescent="0.15">
      <c r="A97" s="87"/>
      <c r="C97" s="82"/>
      <c r="D97" s="82"/>
      <c r="E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R97" s="82"/>
      <c r="S97" s="82"/>
      <c r="T97" s="82"/>
      <c r="U97" s="82"/>
      <c r="V97" s="82"/>
      <c r="W97" s="82"/>
      <c r="X97" s="82"/>
      <c r="Y97" s="85"/>
    </row>
    <row r="98" spans="1:25" s="101" customFormat="1" x14ac:dyDescent="0.15">
      <c r="A98" s="87"/>
      <c r="C98" s="82"/>
      <c r="D98" s="82"/>
      <c r="E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R98" s="82"/>
      <c r="S98" s="82"/>
      <c r="T98" s="82"/>
      <c r="U98" s="82"/>
      <c r="V98" s="82"/>
      <c r="W98" s="82"/>
      <c r="X98" s="82"/>
      <c r="Y98" s="85"/>
    </row>
    <row r="99" spans="1:25" s="101" customFormat="1" x14ac:dyDescent="0.15">
      <c r="A99" s="87"/>
      <c r="C99" s="82"/>
      <c r="D99" s="82"/>
      <c r="E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R99" s="82"/>
      <c r="S99" s="82"/>
      <c r="T99" s="82"/>
      <c r="U99" s="82"/>
      <c r="V99" s="82"/>
      <c r="W99" s="82"/>
      <c r="X99" s="82"/>
      <c r="Y99" s="85"/>
    </row>
    <row r="100" spans="1:25" s="101" customFormat="1" x14ac:dyDescent="0.15">
      <c r="A100" s="87"/>
      <c r="C100" s="82"/>
      <c r="D100" s="82"/>
      <c r="E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R100" s="82"/>
      <c r="S100" s="82"/>
      <c r="T100" s="82"/>
      <c r="U100" s="82"/>
      <c r="V100" s="82"/>
      <c r="W100" s="82"/>
      <c r="X100" s="82"/>
      <c r="Y100" s="85"/>
    </row>
    <row r="101" spans="1:25" s="101" customFormat="1" x14ac:dyDescent="0.15">
      <c r="A101" s="87"/>
      <c r="C101" s="82"/>
      <c r="D101" s="82"/>
      <c r="E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R101" s="82"/>
      <c r="S101" s="82"/>
      <c r="T101" s="82"/>
      <c r="U101" s="82"/>
      <c r="V101" s="82"/>
      <c r="W101" s="82"/>
      <c r="X101" s="82"/>
      <c r="Y101" s="85"/>
    </row>
    <row r="102" spans="1:25" s="101" customFormat="1" x14ac:dyDescent="0.15">
      <c r="A102" s="87"/>
      <c r="C102" s="82"/>
      <c r="D102" s="82"/>
      <c r="E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R102" s="82"/>
      <c r="S102" s="82"/>
      <c r="T102" s="82"/>
      <c r="U102" s="82"/>
      <c r="V102" s="82"/>
      <c r="W102" s="82"/>
      <c r="X102" s="82"/>
      <c r="Y102" s="85"/>
    </row>
    <row r="103" spans="1:25" s="101" customFormat="1" x14ac:dyDescent="0.15">
      <c r="A103" s="87"/>
      <c r="C103" s="82"/>
      <c r="D103" s="82"/>
      <c r="E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R103" s="82"/>
      <c r="S103" s="82"/>
      <c r="T103" s="82"/>
      <c r="U103" s="82"/>
      <c r="V103" s="82"/>
      <c r="W103" s="82"/>
      <c r="X103" s="82"/>
      <c r="Y103" s="85"/>
    </row>
    <row r="104" spans="1:25" s="101" customFormat="1" x14ac:dyDescent="0.15">
      <c r="A104" s="87"/>
      <c r="C104" s="82"/>
      <c r="D104" s="82"/>
      <c r="E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R104" s="82"/>
      <c r="S104" s="82"/>
      <c r="T104" s="82"/>
      <c r="U104" s="82"/>
      <c r="V104" s="82"/>
      <c r="W104" s="82"/>
      <c r="X104" s="82"/>
      <c r="Y104" s="85"/>
    </row>
    <row r="105" spans="1:25" s="101" customFormat="1" x14ac:dyDescent="0.15">
      <c r="A105" s="87"/>
      <c r="C105" s="82"/>
      <c r="D105" s="82"/>
      <c r="E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R105" s="82"/>
      <c r="S105" s="82"/>
      <c r="T105" s="82"/>
      <c r="U105" s="82"/>
      <c r="V105" s="82"/>
      <c r="W105" s="82"/>
      <c r="X105" s="82"/>
      <c r="Y105" s="85"/>
    </row>
    <row r="106" spans="1:25" s="101" customFormat="1" x14ac:dyDescent="0.15">
      <c r="A106" s="87"/>
      <c r="C106" s="82"/>
      <c r="D106" s="82"/>
      <c r="E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R106" s="82"/>
      <c r="S106" s="82"/>
      <c r="T106" s="82"/>
      <c r="U106" s="82"/>
      <c r="V106" s="82"/>
      <c r="W106" s="82"/>
      <c r="X106" s="82"/>
      <c r="Y106" s="85"/>
    </row>
    <row r="107" spans="1:25" s="101" customFormat="1" x14ac:dyDescent="0.15">
      <c r="A107" s="87"/>
      <c r="C107" s="82"/>
      <c r="D107" s="82"/>
      <c r="E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R107" s="82"/>
      <c r="S107" s="82"/>
      <c r="T107" s="82"/>
      <c r="U107" s="82"/>
      <c r="V107" s="82"/>
      <c r="W107" s="82"/>
      <c r="X107" s="82"/>
      <c r="Y107" s="85"/>
    </row>
    <row r="108" spans="1:25" s="101" customFormat="1" x14ac:dyDescent="0.15">
      <c r="A108" s="87"/>
      <c r="C108" s="82"/>
      <c r="D108" s="82"/>
      <c r="E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R108" s="82"/>
      <c r="S108" s="82"/>
      <c r="T108" s="82"/>
      <c r="U108" s="82"/>
      <c r="V108" s="82"/>
      <c r="W108" s="82"/>
      <c r="X108" s="82"/>
      <c r="Y108" s="85"/>
    </row>
    <row r="109" spans="1:25" s="101" customFormat="1" x14ac:dyDescent="0.15">
      <c r="A109" s="87"/>
      <c r="C109" s="82"/>
      <c r="D109" s="82"/>
      <c r="E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R109" s="82"/>
      <c r="S109" s="82"/>
      <c r="T109" s="82"/>
      <c r="U109" s="82"/>
      <c r="V109" s="82"/>
      <c r="W109" s="82"/>
      <c r="X109" s="82"/>
      <c r="Y109" s="85"/>
    </row>
  </sheetData>
  <mergeCells count="1">
    <mergeCell ref="A1:L1"/>
  </mergeCells>
  <phoneticPr fontId="2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4"/>
  <sheetViews>
    <sheetView view="pageBreakPreview" zoomScaleNormal="100" zoomScaleSheetLayoutView="100" workbookViewId="0">
      <selection sqref="A1:L1"/>
    </sheetView>
  </sheetViews>
  <sheetFormatPr defaultColWidth="11.75" defaultRowHeight="10.5" x14ac:dyDescent="0.15"/>
  <cols>
    <col min="1" max="1" width="12.25" style="101" customWidth="1"/>
    <col min="2" max="2" width="7.375" style="101" customWidth="1"/>
    <col min="3" max="27" width="6.625" style="101" customWidth="1"/>
    <col min="28" max="28" width="11.75" style="101"/>
    <col min="29" max="29" width="6.625" style="198" customWidth="1"/>
    <col min="30" max="16384" width="11.75" style="101"/>
  </cols>
  <sheetData>
    <row r="1" spans="1:30" ht="21" customHeight="1" x14ac:dyDescent="0.15">
      <c r="A1" s="1140" t="s">
        <v>613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O1" s="94" t="s">
        <v>671</v>
      </c>
      <c r="P1" s="100"/>
      <c r="Q1" s="100"/>
      <c r="R1" s="362"/>
      <c r="V1" s="372"/>
      <c r="W1" s="373"/>
      <c r="X1" s="373"/>
      <c r="Y1" s="373"/>
      <c r="Z1" s="363"/>
    </row>
    <row r="2" spans="1:30" ht="12.75" customHeight="1" x14ac:dyDescent="0.15">
      <c r="A2" s="380" t="s">
        <v>365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N2" s="364"/>
      <c r="O2" s="94"/>
      <c r="P2" s="100"/>
      <c r="Q2" s="100"/>
      <c r="R2" s="100"/>
      <c r="S2" s="362"/>
      <c r="Z2" s="102"/>
      <c r="AA2" s="439" t="s">
        <v>604</v>
      </c>
      <c r="AB2" s="102"/>
      <c r="AC2" s="374"/>
      <c r="AD2" s="102"/>
    </row>
    <row r="3" spans="1:30" s="366" customFormat="1" ht="22.5" customHeight="1" x14ac:dyDescent="0.15">
      <c r="A3" s="365"/>
      <c r="B3" s="195" t="s">
        <v>458</v>
      </c>
      <c r="C3" s="424" t="s">
        <v>552</v>
      </c>
      <c r="D3" s="424" t="s">
        <v>522</v>
      </c>
      <c r="E3" s="424" t="s">
        <v>523</v>
      </c>
      <c r="F3" s="195" t="s">
        <v>319</v>
      </c>
      <c r="G3" s="424" t="s">
        <v>566</v>
      </c>
      <c r="H3" s="424" t="s">
        <v>525</v>
      </c>
      <c r="I3" s="424" t="s">
        <v>526</v>
      </c>
      <c r="J3" s="424" t="s">
        <v>553</v>
      </c>
      <c r="K3" s="424" t="s">
        <v>554</v>
      </c>
      <c r="L3" s="425" t="s">
        <v>555</v>
      </c>
      <c r="M3" s="425" t="s">
        <v>556</v>
      </c>
      <c r="N3" s="107" t="s">
        <v>567</v>
      </c>
      <c r="O3" s="426" t="s">
        <v>557</v>
      </c>
      <c r="P3" s="426" t="s">
        <v>558</v>
      </c>
      <c r="Q3" s="104" t="s">
        <v>345</v>
      </c>
      <c r="R3" s="426" t="s">
        <v>559</v>
      </c>
      <c r="S3" s="426" t="s">
        <v>560</v>
      </c>
      <c r="T3" s="426" t="s">
        <v>561</v>
      </c>
      <c r="U3" s="426" t="s">
        <v>562</v>
      </c>
      <c r="V3" s="426" t="s">
        <v>563</v>
      </c>
      <c r="W3" s="426" t="s">
        <v>564</v>
      </c>
      <c r="X3" s="426" t="s">
        <v>565</v>
      </c>
      <c r="Y3" s="105" t="s">
        <v>320</v>
      </c>
      <c r="Z3" s="360" t="s">
        <v>346</v>
      </c>
      <c r="AA3" s="431" t="s">
        <v>247</v>
      </c>
      <c r="AB3" s="367"/>
      <c r="AC3" s="367"/>
    </row>
    <row r="4" spans="1:30" s="198" customFormat="1" ht="14.45" customHeight="1" x14ac:dyDescent="0.15">
      <c r="A4" s="98" t="s">
        <v>321</v>
      </c>
      <c r="B4" s="319">
        <v>98374</v>
      </c>
      <c r="C4" s="319">
        <v>3610</v>
      </c>
      <c r="D4" s="319">
        <v>4387</v>
      </c>
      <c r="E4" s="319">
        <v>4616</v>
      </c>
      <c r="F4" s="319">
        <v>12613</v>
      </c>
      <c r="G4" s="319">
        <v>4594</v>
      </c>
      <c r="H4" s="319">
        <v>3983</v>
      </c>
      <c r="I4" s="319">
        <v>4720</v>
      </c>
      <c r="J4" s="319">
        <v>5266</v>
      </c>
      <c r="K4" s="319">
        <v>6261</v>
      </c>
      <c r="L4" s="320">
        <v>7324</v>
      </c>
      <c r="M4" s="320">
        <v>6405</v>
      </c>
      <c r="N4" s="321">
        <v>6114</v>
      </c>
      <c r="O4" s="319">
        <v>6662</v>
      </c>
      <c r="P4" s="319">
        <v>7669</v>
      </c>
      <c r="Q4" s="319">
        <v>58998</v>
      </c>
      <c r="R4" s="319">
        <v>7830</v>
      </c>
      <c r="S4" s="319">
        <v>5600</v>
      </c>
      <c r="T4" s="319">
        <v>4621</v>
      </c>
      <c r="U4" s="319">
        <v>3958</v>
      </c>
      <c r="V4" s="319">
        <v>2841</v>
      </c>
      <c r="W4" s="319">
        <v>1289</v>
      </c>
      <c r="X4" s="319">
        <v>292</v>
      </c>
      <c r="Y4" s="319">
        <v>57</v>
      </c>
      <c r="Z4" s="319">
        <v>26488</v>
      </c>
      <c r="AA4" s="432">
        <v>275</v>
      </c>
      <c r="AC4" s="197"/>
    </row>
    <row r="5" spans="1:30" s="198" customFormat="1" ht="14.45" customHeight="1" x14ac:dyDescent="0.15">
      <c r="A5" s="99" t="s">
        <v>322</v>
      </c>
      <c r="B5" s="322">
        <v>48488</v>
      </c>
      <c r="C5" s="323">
        <v>1852</v>
      </c>
      <c r="D5" s="323">
        <v>2291</v>
      </c>
      <c r="E5" s="323">
        <v>2309</v>
      </c>
      <c r="F5" s="323">
        <v>6452</v>
      </c>
      <c r="G5" s="323">
        <v>2355</v>
      </c>
      <c r="H5" s="323">
        <v>2042</v>
      </c>
      <c r="I5" s="323">
        <v>2471</v>
      </c>
      <c r="J5" s="323">
        <v>2741</v>
      </c>
      <c r="K5" s="323">
        <v>3204</v>
      </c>
      <c r="L5" s="324">
        <v>3761</v>
      </c>
      <c r="M5" s="324">
        <v>3252</v>
      </c>
      <c r="N5" s="325">
        <v>3109</v>
      </c>
      <c r="O5" s="323">
        <v>3404</v>
      </c>
      <c r="P5" s="323">
        <v>3848</v>
      </c>
      <c r="Q5" s="323">
        <v>30187</v>
      </c>
      <c r="R5" s="323">
        <v>3952</v>
      </c>
      <c r="S5" s="323">
        <v>2708</v>
      </c>
      <c r="T5" s="323">
        <v>2117</v>
      </c>
      <c r="U5" s="323">
        <v>1574</v>
      </c>
      <c r="V5" s="323">
        <v>931</v>
      </c>
      <c r="W5" s="323">
        <v>323</v>
      </c>
      <c r="X5" s="323">
        <v>60</v>
      </c>
      <c r="Y5" s="323">
        <v>6</v>
      </c>
      <c r="Z5" s="323">
        <v>11671</v>
      </c>
      <c r="AA5" s="86">
        <v>178</v>
      </c>
      <c r="AC5" s="197"/>
    </row>
    <row r="6" spans="1:30" s="198" customFormat="1" ht="14.45" customHeight="1" x14ac:dyDescent="0.15">
      <c r="A6" s="99" t="s">
        <v>323</v>
      </c>
      <c r="B6" s="322">
        <v>49886</v>
      </c>
      <c r="C6" s="323">
        <v>1758</v>
      </c>
      <c r="D6" s="323">
        <v>2096</v>
      </c>
      <c r="E6" s="323">
        <v>2307</v>
      </c>
      <c r="F6" s="323">
        <v>6161</v>
      </c>
      <c r="G6" s="323">
        <v>2239</v>
      </c>
      <c r="H6" s="323">
        <v>1941</v>
      </c>
      <c r="I6" s="323">
        <v>2249</v>
      </c>
      <c r="J6" s="323">
        <v>2525</v>
      </c>
      <c r="K6" s="323">
        <v>3057</v>
      </c>
      <c r="L6" s="324">
        <v>3563</v>
      </c>
      <c r="M6" s="324">
        <v>3153</v>
      </c>
      <c r="N6" s="325">
        <v>3005</v>
      </c>
      <c r="O6" s="323">
        <v>3258</v>
      </c>
      <c r="P6" s="323">
        <v>3821</v>
      </c>
      <c r="Q6" s="323">
        <v>28811</v>
      </c>
      <c r="R6" s="323">
        <v>3878</v>
      </c>
      <c r="S6" s="323">
        <v>2892</v>
      </c>
      <c r="T6" s="323">
        <v>2504</v>
      </c>
      <c r="U6" s="323">
        <v>2384</v>
      </c>
      <c r="V6" s="323">
        <v>1910</v>
      </c>
      <c r="W6" s="323">
        <v>966</v>
      </c>
      <c r="X6" s="323">
        <v>232</v>
      </c>
      <c r="Y6" s="323">
        <v>51</v>
      </c>
      <c r="Z6" s="323">
        <v>14817</v>
      </c>
      <c r="AA6" s="86">
        <v>97</v>
      </c>
      <c r="AC6" s="197"/>
    </row>
    <row r="7" spans="1:30" s="198" customFormat="1" ht="14.45" customHeight="1" x14ac:dyDescent="0.15">
      <c r="A7" s="90" t="s">
        <v>324</v>
      </c>
      <c r="B7" s="319">
        <v>23543</v>
      </c>
      <c r="C7" s="326">
        <v>915</v>
      </c>
      <c r="D7" s="326">
        <v>1016</v>
      </c>
      <c r="E7" s="326">
        <v>1053</v>
      </c>
      <c r="F7" s="319">
        <v>2984</v>
      </c>
      <c r="G7" s="326">
        <v>995</v>
      </c>
      <c r="H7" s="326">
        <v>897</v>
      </c>
      <c r="I7" s="326">
        <v>1106</v>
      </c>
      <c r="J7" s="326">
        <v>1272</v>
      </c>
      <c r="K7" s="326">
        <v>1506</v>
      </c>
      <c r="L7" s="327">
        <v>1821</v>
      </c>
      <c r="M7" s="327">
        <v>1463</v>
      </c>
      <c r="N7" s="328">
        <v>1464</v>
      </c>
      <c r="O7" s="326">
        <v>1504</v>
      </c>
      <c r="P7" s="326">
        <v>1639</v>
      </c>
      <c r="Q7" s="319">
        <v>13667</v>
      </c>
      <c r="R7" s="326">
        <v>1780</v>
      </c>
      <c r="S7" s="326">
        <v>1480</v>
      </c>
      <c r="T7" s="326">
        <v>1239</v>
      </c>
      <c r="U7" s="326">
        <v>1173</v>
      </c>
      <c r="V7" s="326">
        <v>782</v>
      </c>
      <c r="W7" s="326">
        <v>303</v>
      </c>
      <c r="X7" s="427">
        <v>57</v>
      </c>
      <c r="Y7" s="427">
        <v>12</v>
      </c>
      <c r="Z7" s="319">
        <v>6826</v>
      </c>
      <c r="AA7" s="432">
        <v>66</v>
      </c>
      <c r="AC7" s="197"/>
    </row>
    <row r="8" spans="1:30" s="198" customFormat="1" ht="14.45" customHeight="1" x14ac:dyDescent="0.15">
      <c r="A8" s="91" t="s">
        <v>322</v>
      </c>
      <c r="B8" s="322">
        <v>11389</v>
      </c>
      <c r="C8" s="330">
        <v>469</v>
      </c>
      <c r="D8" s="330">
        <v>533</v>
      </c>
      <c r="E8" s="330">
        <v>522</v>
      </c>
      <c r="F8" s="322">
        <v>1524</v>
      </c>
      <c r="G8" s="330">
        <v>505</v>
      </c>
      <c r="H8" s="330">
        <v>447</v>
      </c>
      <c r="I8" s="330">
        <v>568</v>
      </c>
      <c r="J8" s="330">
        <v>652</v>
      </c>
      <c r="K8" s="330">
        <v>745</v>
      </c>
      <c r="L8" s="331">
        <v>904</v>
      </c>
      <c r="M8" s="331">
        <v>747</v>
      </c>
      <c r="N8" s="332">
        <v>708</v>
      </c>
      <c r="O8" s="330">
        <v>768</v>
      </c>
      <c r="P8" s="330">
        <v>819</v>
      </c>
      <c r="Q8" s="322">
        <v>6863</v>
      </c>
      <c r="R8" s="330">
        <v>875</v>
      </c>
      <c r="S8" s="330">
        <v>703</v>
      </c>
      <c r="T8" s="330">
        <v>536</v>
      </c>
      <c r="U8" s="330">
        <v>459</v>
      </c>
      <c r="V8" s="330">
        <v>280</v>
      </c>
      <c r="W8" s="330">
        <v>89</v>
      </c>
      <c r="X8" s="428">
        <v>19</v>
      </c>
      <c r="Y8" s="428">
        <v>1</v>
      </c>
      <c r="Z8" s="322">
        <v>2962</v>
      </c>
      <c r="AA8" s="86">
        <v>40</v>
      </c>
      <c r="AC8" s="197"/>
    </row>
    <row r="9" spans="1:30" s="198" customFormat="1" ht="14.45" customHeight="1" x14ac:dyDescent="0.15">
      <c r="A9" s="92" t="s">
        <v>323</v>
      </c>
      <c r="B9" s="334">
        <v>12154</v>
      </c>
      <c r="C9" s="335">
        <v>446</v>
      </c>
      <c r="D9" s="335">
        <v>483</v>
      </c>
      <c r="E9" s="335">
        <v>531</v>
      </c>
      <c r="F9" s="334">
        <v>1460</v>
      </c>
      <c r="G9" s="335">
        <v>490</v>
      </c>
      <c r="H9" s="335">
        <v>450</v>
      </c>
      <c r="I9" s="335">
        <v>538</v>
      </c>
      <c r="J9" s="335">
        <v>620</v>
      </c>
      <c r="K9" s="335">
        <v>761</v>
      </c>
      <c r="L9" s="336">
        <v>917</v>
      </c>
      <c r="M9" s="336">
        <v>716</v>
      </c>
      <c r="N9" s="337">
        <v>756</v>
      </c>
      <c r="O9" s="335">
        <v>736</v>
      </c>
      <c r="P9" s="335">
        <v>820</v>
      </c>
      <c r="Q9" s="334">
        <v>6804</v>
      </c>
      <c r="R9" s="335">
        <v>905</v>
      </c>
      <c r="S9" s="335">
        <v>777</v>
      </c>
      <c r="T9" s="335">
        <v>703</v>
      </c>
      <c r="U9" s="335">
        <v>714</v>
      </c>
      <c r="V9" s="335">
        <v>502</v>
      </c>
      <c r="W9" s="335">
        <v>214</v>
      </c>
      <c r="X9" s="429">
        <v>38</v>
      </c>
      <c r="Y9" s="429">
        <v>11</v>
      </c>
      <c r="Z9" s="334">
        <v>3864</v>
      </c>
      <c r="AA9" s="433">
        <v>26</v>
      </c>
      <c r="AC9" s="197"/>
    </row>
    <row r="10" spans="1:30" s="198" customFormat="1" ht="14.45" customHeight="1" x14ac:dyDescent="0.15">
      <c r="A10" s="91" t="s">
        <v>325</v>
      </c>
      <c r="B10" s="322">
        <v>13896</v>
      </c>
      <c r="C10" s="339">
        <v>535</v>
      </c>
      <c r="D10" s="339">
        <v>653</v>
      </c>
      <c r="E10" s="339">
        <v>683</v>
      </c>
      <c r="F10" s="322">
        <v>1871</v>
      </c>
      <c r="G10" s="339">
        <v>670</v>
      </c>
      <c r="H10" s="339">
        <v>607</v>
      </c>
      <c r="I10" s="339">
        <v>676</v>
      </c>
      <c r="J10" s="339">
        <v>750</v>
      </c>
      <c r="K10" s="339">
        <v>931</v>
      </c>
      <c r="L10" s="340">
        <v>1070</v>
      </c>
      <c r="M10" s="340">
        <v>962</v>
      </c>
      <c r="N10" s="341">
        <v>884</v>
      </c>
      <c r="O10" s="339">
        <v>938</v>
      </c>
      <c r="P10" s="339">
        <v>1066</v>
      </c>
      <c r="Q10" s="322">
        <v>8554</v>
      </c>
      <c r="R10" s="339">
        <v>1062</v>
      </c>
      <c r="S10" s="339">
        <v>748</v>
      </c>
      <c r="T10" s="339">
        <v>564</v>
      </c>
      <c r="U10" s="339">
        <v>509</v>
      </c>
      <c r="V10" s="339">
        <v>338</v>
      </c>
      <c r="W10" s="339">
        <v>154</v>
      </c>
      <c r="X10" s="430">
        <v>38</v>
      </c>
      <c r="Y10" s="430">
        <v>8</v>
      </c>
      <c r="Z10" s="322">
        <v>3421</v>
      </c>
      <c r="AA10" s="86">
        <v>50</v>
      </c>
      <c r="AC10" s="197"/>
    </row>
    <row r="11" spans="1:30" s="198" customFormat="1" ht="14.45" customHeight="1" x14ac:dyDescent="0.15">
      <c r="A11" s="91" t="s">
        <v>322</v>
      </c>
      <c r="B11" s="322">
        <v>6867</v>
      </c>
      <c r="C11" s="330">
        <v>263</v>
      </c>
      <c r="D11" s="330">
        <v>321</v>
      </c>
      <c r="E11" s="330">
        <v>346</v>
      </c>
      <c r="F11" s="322">
        <v>930</v>
      </c>
      <c r="G11" s="330">
        <v>348</v>
      </c>
      <c r="H11" s="330">
        <v>298</v>
      </c>
      <c r="I11" s="330">
        <v>362</v>
      </c>
      <c r="J11" s="330">
        <v>387</v>
      </c>
      <c r="K11" s="330">
        <v>493</v>
      </c>
      <c r="L11" s="331">
        <v>549</v>
      </c>
      <c r="M11" s="331">
        <v>497</v>
      </c>
      <c r="N11" s="332">
        <v>449</v>
      </c>
      <c r="O11" s="330">
        <v>501</v>
      </c>
      <c r="P11" s="330">
        <v>538</v>
      </c>
      <c r="Q11" s="322">
        <v>4422</v>
      </c>
      <c r="R11" s="330">
        <v>516</v>
      </c>
      <c r="S11" s="330">
        <v>372</v>
      </c>
      <c r="T11" s="330">
        <v>249</v>
      </c>
      <c r="U11" s="330">
        <v>200</v>
      </c>
      <c r="V11" s="330">
        <v>108</v>
      </c>
      <c r="W11" s="330">
        <v>37</v>
      </c>
      <c r="X11" s="428">
        <v>2</v>
      </c>
      <c r="Y11" s="428">
        <v>0</v>
      </c>
      <c r="Z11" s="322">
        <v>1484</v>
      </c>
      <c r="AA11" s="86">
        <v>31</v>
      </c>
      <c r="AC11" s="197"/>
    </row>
    <row r="12" spans="1:30" s="198" customFormat="1" ht="14.45" customHeight="1" x14ac:dyDescent="0.15">
      <c r="A12" s="91" t="s">
        <v>323</v>
      </c>
      <c r="B12" s="322">
        <v>7029</v>
      </c>
      <c r="C12" s="330">
        <v>272</v>
      </c>
      <c r="D12" s="330">
        <v>332</v>
      </c>
      <c r="E12" s="330">
        <v>337</v>
      </c>
      <c r="F12" s="322">
        <v>941</v>
      </c>
      <c r="G12" s="330">
        <v>322</v>
      </c>
      <c r="H12" s="330">
        <v>309</v>
      </c>
      <c r="I12" s="330">
        <v>314</v>
      </c>
      <c r="J12" s="330">
        <v>363</v>
      </c>
      <c r="K12" s="330">
        <v>438</v>
      </c>
      <c r="L12" s="331">
        <v>521</v>
      </c>
      <c r="M12" s="331">
        <v>465</v>
      </c>
      <c r="N12" s="332">
        <v>435</v>
      </c>
      <c r="O12" s="330">
        <v>437</v>
      </c>
      <c r="P12" s="330">
        <v>528</v>
      </c>
      <c r="Q12" s="322">
        <v>4132</v>
      </c>
      <c r="R12" s="330">
        <v>546</v>
      </c>
      <c r="S12" s="330">
        <v>376</v>
      </c>
      <c r="T12" s="330">
        <v>315</v>
      </c>
      <c r="U12" s="330">
        <v>309</v>
      </c>
      <c r="V12" s="330">
        <v>230</v>
      </c>
      <c r="W12" s="330">
        <v>117</v>
      </c>
      <c r="X12" s="428">
        <v>36</v>
      </c>
      <c r="Y12" s="428">
        <v>8</v>
      </c>
      <c r="Z12" s="322">
        <v>1937</v>
      </c>
      <c r="AA12" s="433">
        <v>19</v>
      </c>
      <c r="AC12" s="197"/>
    </row>
    <row r="13" spans="1:30" s="198" customFormat="1" ht="14.45" customHeight="1" x14ac:dyDescent="0.15">
      <c r="A13" s="90" t="s">
        <v>326</v>
      </c>
      <c r="B13" s="319">
        <v>3100</v>
      </c>
      <c r="C13" s="326">
        <v>111</v>
      </c>
      <c r="D13" s="326">
        <v>120</v>
      </c>
      <c r="E13" s="326">
        <v>116</v>
      </c>
      <c r="F13" s="319">
        <v>347</v>
      </c>
      <c r="G13" s="326">
        <v>97</v>
      </c>
      <c r="H13" s="326">
        <v>112</v>
      </c>
      <c r="I13" s="326">
        <v>141</v>
      </c>
      <c r="J13" s="326">
        <v>141</v>
      </c>
      <c r="K13" s="326">
        <v>160</v>
      </c>
      <c r="L13" s="327">
        <v>180</v>
      </c>
      <c r="M13" s="327">
        <v>141</v>
      </c>
      <c r="N13" s="328">
        <v>197</v>
      </c>
      <c r="O13" s="326">
        <v>243</v>
      </c>
      <c r="P13" s="326">
        <v>312</v>
      </c>
      <c r="Q13" s="319">
        <v>1724</v>
      </c>
      <c r="R13" s="326">
        <v>293</v>
      </c>
      <c r="S13" s="326">
        <v>183</v>
      </c>
      <c r="T13" s="326">
        <v>181</v>
      </c>
      <c r="U13" s="326">
        <v>164</v>
      </c>
      <c r="V13" s="326">
        <v>136</v>
      </c>
      <c r="W13" s="326">
        <v>56</v>
      </c>
      <c r="X13" s="427">
        <v>16</v>
      </c>
      <c r="Y13" s="427">
        <v>0</v>
      </c>
      <c r="Z13" s="319">
        <v>1029</v>
      </c>
      <c r="AA13" s="434" t="s">
        <v>614</v>
      </c>
      <c r="AC13" s="440"/>
    </row>
    <row r="14" spans="1:30" s="198" customFormat="1" ht="14.45" customHeight="1" x14ac:dyDescent="0.15">
      <c r="A14" s="91" t="s">
        <v>322</v>
      </c>
      <c r="B14" s="322">
        <v>1534</v>
      </c>
      <c r="C14" s="330">
        <v>53</v>
      </c>
      <c r="D14" s="330">
        <v>62</v>
      </c>
      <c r="E14" s="330">
        <v>60</v>
      </c>
      <c r="F14" s="322">
        <v>175</v>
      </c>
      <c r="G14" s="330">
        <v>54</v>
      </c>
      <c r="H14" s="330">
        <v>57</v>
      </c>
      <c r="I14" s="330">
        <v>75</v>
      </c>
      <c r="J14" s="330">
        <v>70</v>
      </c>
      <c r="K14" s="330">
        <v>89</v>
      </c>
      <c r="L14" s="331">
        <v>89</v>
      </c>
      <c r="M14" s="331">
        <v>77</v>
      </c>
      <c r="N14" s="332">
        <v>96</v>
      </c>
      <c r="O14" s="330">
        <v>119</v>
      </c>
      <c r="P14" s="330">
        <v>172</v>
      </c>
      <c r="Q14" s="322">
        <v>898</v>
      </c>
      <c r="R14" s="330">
        <v>138</v>
      </c>
      <c r="S14" s="330">
        <v>99</v>
      </c>
      <c r="T14" s="330">
        <v>82</v>
      </c>
      <c r="U14" s="330">
        <v>77</v>
      </c>
      <c r="V14" s="330">
        <v>51</v>
      </c>
      <c r="W14" s="330">
        <v>10</v>
      </c>
      <c r="X14" s="428">
        <v>4</v>
      </c>
      <c r="Y14" s="428">
        <v>0</v>
      </c>
      <c r="Z14" s="322">
        <v>461</v>
      </c>
      <c r="AA14" s="434" t="s">
        <v>614</v>
      </c>
      <c r="AC14" s="375"/>
    </row>
    <row r="15" spans="1:30" s="198" customFormat="1" ht="14.45" customHeight="1" x14ac:dyDescent="0.15">
      <c r="A15" s="92" t="s">
        <v>323</v>
      </c>
      <c r="B15" s="334">
        <v>1566</v>
      </c>
      <c r="C15" s="335">
        <v>58</v>
      </c>
      <c r="D15" s="335">
        <v>58</v>
      </c>
      <c r="E15" s="335">
        <v>56</v>
      </c>
      <c r="F15" s="334">
        <v>172</v>
      </c>
      <c r="G15" s="335">
        <v>43</v>
      </c>
      <c r="H15" s="335">
        <v>55</v>
      </c>
      <c r="I15" s="335">
        <v>66</v>
      </c>
      <c r="J15" s="335">
        <v>71</v>
      </c>
      <c r="K15" s="335">
        <v>71</v>
      </c>
      <c r="L15" s="336">
        <v>91</v>
      </c>
      <c r="M15" s="336">
        <v>64</v>
      </c>
      <c r="N15" s="337">
        <v>101</v>
      </c>
      <c r="O15" s="335">
        <v>124</v>
      </c>
      <c r="P15" s="335">
        <v>140</v>
      </c>
      <c r="Q15" s="334">
        <v>826</v>
      </c>
      <c r="R15" s="335">
        <v>155</v>
      </c>
      <c r="S15" s="335">
        <v>84</v>
      </c>
      <c r="T15" s="335">
        <v>99</v>
      </c>
      <c r="U15" s="335">
        <v>87</v>
      </c>
      <c r="V15" s="335">
        <v>85</v>
      </c>
      <c r="W15" s="335">
        <v>46</v>
      </c>
      <c r="X15" s="429">
        <v>12</v>
      </c>
      <c r="Y15" s="429">
        <v>0</v>
      </c>
      <c r="Z15" s="334">
        <v>568</v>
      </c>
      <c r="AA15" s="434" t="s">
        <v>614</v>
      </c>
      <c r="AC15" s="375"/>
    </row>
    <row r="16" spans="1:30" s="198" customFormat="1" ht="14.45" customHeight="1" x14ac:dyDescent="0.15">
      <c r="A16" s="91" t="s">
        <v>327</v>
      </c>
      <c r="B16" s="322">
        <v>11345</v>
      </c>
      <c r="C16" s="339">
        <v>450</v>
      </c>
      <c r="D16" s="339">
        <v>626</v>
      </c>
      <c r="E16" s="339">
        <v>641</v>
      </c>
      <c r="F16" s="322">
        <v>1717</v>
      </c>
      <c r="G16" s="339">
        <v>588</v>
      </c>
      <c r="H16" s="339">
        <v>416</v>
      </c>
      <c r="I16" s="339">
        <v>549</v>
      </c>
      <c r="J16" s="339">
        <v>628</v>
      </c>
      <c r="K16" s="339">
        <v>788</v>
      </c>
      <c r="L16" s="340">
        <v>883</v>
      </c>
      <c r="M16" s="340">
        <v>791</v>
      </c>
      <c r="N16" s="341">
        <v>677</v>
      </c>
      <c r="O16" s="339">
        <v>662</v>
      </c>
      <c r="P16" s="339">
        <v>830</v>
      </c>
      <c r="Q16" s="322">
        <v>6812</v>
      </c>
      <c r="R16" s="339">
        <v>831</v>
      </c>
      <c r="S16" s="339">
        <v>642</v>
      </c>
      <c r="T16" s="339">
        <v>498</v>
      </c>
      <c r="U16" s="339">
        <v>392</v>
      </c>
      <c r="V16" s="339">
        <v>251</v>
      </c>
      <c r="W16" s="339">
        <v>146</v>
      </c>
      <c r="X16" s="430">
        <v>29</v>
      </c>
      <c r="Y16" s="427">
        <v>4</v>
      </c>
      <c r="Z16" s="322">
        <v>2793</v>
      </c>
      <c r="AA16" s="432">
        <v>23</v>
      </c>
      <c r="AC16" s="197"/>
    </row>
    <row r="17" spans="1:29" s="198" customFormat="1" ht="14.45" customHeight="1" x14ac:dyDescent="0.15">
      <c r="A17" s="91" t="s">
        <v>322</v>
      </c>
      <c r="B17" s="322">
        <v>5586</v>
      </c>
      <c r="C17" s="330">
        <v>238</v>
      </c>
      <c r="D17" s="330">
        <v>330</v>
      </c>
      <c r="E17" s="330">
        <v>331</v>
      </c>
      <c r="F17" s="322">
        <v>899</v>
      </c>
      <c r="G17" s="330">
        <v>296</v>
      </c>
      <c r="H17" s="330">
        <v>212</v>
      </c>
      <c r="I17" s="330">
        <v>267</v>
      </c>
      <c r="J17" s="330">
        <v>338</v>
      </c>
      <c r="K17" s="330">
        <v>401</v>
      </c>
      <c r="L17" s="331">
        <v>447</v>
      </c>
      <c r="M17" s="331">
        <v>403</v>
      </c>
      <c r="N17" s="332">
        <v>355</v>
      </c>
      <c r="O17" s="330">
        <v>328</v>
      </c>
      <c r="P17" s="330">
        <v>398</v>
      </c>
      <c r="Q17" s="322">
        <v>3445</v>
      </c>
      <c r="R17" s="330">
        <v>422</v>
      </c>
      <c r="S17" s="330">
        <v>304</v>
      </c>
      <c r="T17" s="330">
        <v>229</v>
      </c>
      <c r="U17" s="330">
        <v>142</v>
      </c>
      <c r="V17" s="330">
        <v>88</v>
      </c>
      <c r="W17" s="330">
        <v>37</v>
      </c>
      <c r="X17" s="428">
        <v>5</v>
      </c>
      <c r="Y17" s="428">
        <v>0</v>
      </c>
      <c r="Z17" s="322">
        <v>1227</v>
      </c>
      <c r="AA17" s="86">
        <v>15</v>
      </c>
      <c r="AC17" s="197"/>
    </row>
    <row r="18" spans="1:29" s="198" customFormat="1" ht="14.45" customHeight="1" x14ac:dyDescent="0.15">
      <c r="A18" s="91" t="s">
        <v>323</v>
      </c>
      <c r="B18" s="322">
        <v>5759</v>
      </c>
      <c r="C18" s="330">
        <v>212</v>
      </c>
      <c r="D18" s="330">
        <v>296</v>
      </c>
      <c r="E18" s="330">
        <v>310</v>
      </c>
      <c r="F18" s="322">
        <v>818</v>
      </c>
      <c r="G18" s="330">
        <v>292</v>
      </c>
      <c r="H18" s="330">
        <v>204</v>
      </c>
      <c r="I18" s="330">
        <v>282</v>
      </c>
      <c r="J18" s="330">
        <v>290</v>
      </c>
      <c r="K18" s="330">
        <v>387</v>
      </c>
      <c r="L18" s="331">
        <v>436</v>
      </c>
      <c r="M18" s="331">
        <v>388</v>
      </c>
      <c r="N18" s="332">
        <v>322</v>
      </c>
      <c r="O18" s="330">
        <v>334</v>
      </c>
      <c r="P18" s="330">
        <v>432</v>
      </c>
      <c r="Q18" s="322">
        <v>3367</v>
      </c>
      <c r="R18" s="330">
        <v>409</v>
      </c>
      <c r="S18" s="330">
        <v>338</v>
      </c>
      <c r="T18" s="330">
        <v>269</v>
      </c>
      <c r="U18" s="330">
        <v>250</v>
      </c>
      <c r="V18" s="330">
        <v>163</v>
      </c>
      <c r="W18" s="330">
        <v>109</v>
      </c>
      <c r="X18" s="428">
        <v>24</v>
      </c>
      <c r="Y18" s="428">
        <v>4</v>
      </c>
      <c r="Z18" s="322">
        <v>1566</v>
      </c>
      <c r="AA18" s="433">
        <v>8</v>
      </c>
      <c r="AC18" s="197"/>
    </row>
    <row r="19" spans="1:29" s="198" customFormat="1" ht="14.45" customHeight="1" x14ac:dyDescent="0.15">
      <c r="A19" s="90" t="s">
        <v>340</v>
      </c>
      <c r="B19" s="319">
        <v>1777</v>
      </c>
      <c r="C19" s="326">
        <v>49</v>
      </c>
      <c r="D19" s="326">
        <v>54</v>
      </c>
      <c r="E19" s="326">
        <v>46</v>
      </c>
      <c r="F19" s="319">
        <v>149</v>
      </c>
      <c r="G19" s="326">
        <v>80</v>
      </c>
      <c r="H19" s="326">
        <v>82</v>
      </c>
      <c r="I19" s="326">
        <v>71</v>
      </c>
      <c r="J19" s="326">
        <v>67</v>
      </c>
      <c r="K19" s="326">
        <v>73</v>
      </c>
      <c r="L19" s="327">
        <v>86</v>
      </c>
      <c r="M19" s="327">
        <v>115</v>
      </c>
      <c r="N19" s="328">
        <v>135</v>
      </c>
      <c r="O19" s="326">
        <v>168</v>
      </c>
      <c r="P19" s="326">
        <v>161</v>
      </c>
      <c r="Q19" s="319">
        <v>1038</v>
      </c>
      <c r="R19" s="326">
        <v>162</v>
      </c>
      <c r="S19" s="326">
        <v>122</v>
      </c>
      <c r="T19" s="326">
        <v>118</v>
      </c>
      <c r="U19" s="326">
        <v>84</v>
      </c>
      <c r="V19" s="326">
        <v>63</v>
      </c>
      <c r="W19" s="326">
        <v>30</v>
      </c>
      <c r="X19" s="427">
        <v>3</v>
      </c>
      <c r="Y19" s="329" t="s">
        <v>178</v>
      </c>
      <c r="Z19" s="319">
        <v>582</v>
      </c>
      <c r="AA19" s="86">
        <v>8</v>
      </c>
      <c r="AC19" s="197"/>
    </row>
    <row r="20" spans="1:29" s="198" customFormat="1" ht="14.45" customHeight="1" x14ac:dyDescent="0.15">
      <c r="A20" s="91" t="s">
        <v>322</v>
      </c>
      <c r="B20" s="322">
        <v>850</v>
      </c>
      <c r="C20" s="330">
        <v>21</v>
      </c>
      <c r="D20" s="330">
        <v>25</v>
      </c>
      <c r="E20" s="330">
        <v>25</v>
      </c>
      <c r="F20" s="322">
        <v>71</v>
      </c>
      <c r="G20" s="330">
        <v>37</v>
      </c>
      <c r="H20" s="330">
        <v>37</v>
      </c>
      <c r="I20" s="330">
        <v>37</v>
      </c>
      <c r="J20" s="330">
        <v>35</v>
      </c>
      <c r="K20" s="330">
        <v>38</v>
      </c>
      <c r="L20" s="331">
        <v>40</v>
      </c>
      <c r="M20" s="331">
        <v>63</v>
      </c>
      <c r="N20" s="332">
        <v>67</v>
      </c>
      <c r="O20" s="330">
        <v>87</v>
      </c>
      <c r="P20" s="330">
        <v>83</v>
      </c>
      <c r="Q20" s="322">
        <v>524</v>
      </c>
      <c r="R20" s="330">
        <v>87</v>
      </c>
      <c r="S20" s="330">
        <v>55</v>
      </c>
      <c r="T20" s="330">
        <v>49</v>
      </c>
      <c r="U20" s="330">
        <v>41</v>
      </c>
      <c r="V20" s="330">
        <v>15</v>
      </c>
      <c r="W20" s="330">
        <v>7</v>
      </c>
      <c r="X20" s="333" t="s">
        <v>178</v>
      </c>
      <c r="Y20" s="333" t="s">
        <v>178</v>
      </c>
      <c r="Z20" s="322">
        <v>254</v>
      </c>
      <c r="AA20" s="86">
        <v>1</v>
      </c>
      <c r="AC20" s="197"/>
    </row>
    <row r="21" spans="1:29" s="198" customFormat="1" ht="14.45" customHeight="1" x14ac:dyDescent="0.15">
      <c r="A21" s="92" t="s">
        <v>323</v>
      </c>
      <c r="B21" s="334">
        <v>927</v>
      </c>
      <c r="C21" s="335">
        <v>28</v>
      </c>
      <c r="D21" s="335">
        <v>29</v>
      </c>
      <c r="E21" s="335">
        <v>21</v>
      </c>
      <c r="F21" s="334">
        <v>78</v>
      </c>
      <c r="G21" s="335">
        <v>43</v>
      </c>
      <c r="H21" s="335">
        <v>45</v>
      </c>
      <c r="I21" s="335">
        <v>34</v>
      </c>
      <c r="J21" s="335">
        <v>32</v>
      </c>
      <c r="K21" s="335">
        <v>35</v>
      </c>
      <c r="L21" s="336">
        <v>46</v>
      </c>
      <c r="M21" s="336">
        <v>52</v>
      </c>
      <c r="N21" s="337">
        <v>68</v>
      </c>
      <c r="O21" s="335">
        <v>81</v>
      </c>
      <c r="P21" s="335">
        <v>78</v>
      </c>
      <c r="Q21" s="334">
        <v>514</v>
      </c>
      <c r="R21" s="335">
        <v>75</v>
      </c>
      <c r="S21" s="335">
        <v>67</v>
      </c>
      <c r="T21" s="335">
        <v>69</v>
      </c>
      <c r="U21" s="335">
        <v>43</v>
      </c>
      <c r="V21" s="335">
        <v>48</v>
      </c>
      <c r="W21" s="335">
        <v>23</v>
      </c>
      <c r="X21" s="429">
        <v>3</v>
      </c>
      <c r="Y21" s="338" t="s">
        <v>178</v>
      </c>
      <c r="Z21" s="334">
        <v>328</v>
      </c>
      <c r="AA21" s="438">
        <v>7</v>
      </c>
      <c r="AC21" s="197"/>
    </row>
    <row r="22" spans="1:29" s="198" customFormat="1" ht="14.45" customHeight="1" x14ac:dyDescent="0.15">
      <c r="A22" s="91" t="s">
        <v>329</v>
      </c>
      <c r="B22" s="322">
        <v>856</v>
      </c>
      <c r="C22" s="339">
        <v>16</v>
      </c>
      <c r="D22" s="339">
        <v>13</v>
      </c>
      <c r="E22" s="339">
        <v>19</v>
      </c>
      <c r="F22" s="322">
        <v>48</v>
      </c>
      <c r="G22" s="339">
        <v>23</v>
      </c>
      <c r="H22" s="339">
        <v>24</v>
      </c>
      <c r="I22" s="339">
        <v>37</v>
      </c>
      <c r="J22" s="339">
        <v>33</v>
      </c>
      <c r="K22" s="339">
        <v>25</v>
      </c>
      <c r="L22" s="340">
        <v>37</v>
      </c>
      <c r="M22" s="340">
        <v>25</v>
      </c>
      <c r="N22" s="341">
        <v>45</v>
      </c>
      <c r="O22" s="339">
        <v>79</v>
      </c>
      <c r="P22" s="339">
        <v>96</v>
      </c>
      <c r="Q22" s="322">
        <v>424</v>
      </c>
      <c r="R22" s="339">
        <v>97</v>
      </c>
      <c r="S22" s="339">
        <v>72</v>
      </c>
      <c r="T22" s="339">
        <v>77</v>
      </c>
      <c r="U22" s="339">
        <v>57</v>
      </c>
      <c r="V22" s="339">
        <v>54</v>
      </c>
      <c r="W22" s="339">
        <v>26</v>
      </c>
      <c r="X22" s="430">
        <v>1</v>
      </c>
      <c r="Y22" s="430">
        <v>0</v>
      </c>
      <c r="Z22" s="322">
        <v>384</v>
      </c>
      <c r="AA22" s="434" t="s">
        <v>614</v>
      </c>
      <c r="AC22" s="440"/>
    </row>
    <row r="23" spans="1:29" s="198" customFormat="1" ht="14.45" customHeight="1" x14ac:dyDescent="0.15">
      <c r="A23" s="91" t="s">
        <v>322</v>
      </c>
      <c r="B23" s="322">
        <v>396</v>
      </c>
      <c r="C23" s="330">
        <v>8</v>
      </c>
      <c r="D23" s="330">
        <v>7</v>
      </c>
      <c r="E23" s="330">
        <v>10</v>
      </c>
      <c r="F23" s="322">
        <v>25</v>
      </c>
      <c r="G23" s="330">
        <v>7</v>
      </c>
      <c r="H23" s="330">
        <v>7</v>
      </c>
      <c r="I23" s="330">
        <v>19</v>
      </c>
      <c r="J23" s="330">
        <v>19</v>
      </c>
      <c r="K23" s="330">
        <v>12</v>
      </c>
      <c r="L23" s="331">
        <v>22</v>
      </c>
      <c r="M23" s="331">
        <v>9</v>
      </c>
      <c r="N23" s="332">
        <v>24</v>
      </c>
      <c r="O23" s="330">
        <v>35</v>
      </c>
      <c r="P23" s="330">
        <v>51</v>
      </c>
      <c r="Q23" s="322">
        <v>205</v>
      </c>
      <c r="R23" s="330">
        <v>49</v>
      </c>
      <c r="S23" s="330">
        <v>32</v>
      </c>
      <c r="T23" s="330">
        <v>37</v>
      </c>
      <c r="U23" s="330">
        <v>22</v>
      </c>
      <c r="V23" s="330">
        <v>16</v>
      </c>
      <c r="W23" s="330">
        <v>10</v>
      </c>
      <c r="X23" s="428">
        <v>0</v>
      </c>
      <c r="Y23" s="428">
        <v>0</v>
      </c>
      <c r="Z23" s="322">
        <v>166</v>
      </c>
      <c r="AA23" s="434" t="s">
        <v>614</v>
      </c>
      <c r="AC23" s="375"/>
    </row>
    <row r="24" spans="1:29" s="198" customFormat="1" ht="14.45" customHeight="1" x14ac:dyDescent="0.15">
      <c r="A24" s="91" t="s">
        <v>323</v>
      </c>
      <c r="B24" s="322">
        <v>460</v>
      </c>
      <c r="C24" s="330">
        <v>8</v>
      </c>
      <c r="D24" s="330">
        <v>6</v>
      </c>
      <c r="E24" s="330">
        <v>9</v>
      </c>
      <c r="F24" s="322">
        <v>23</v>
      </c>
      <c r="G24" s="330">
        <v>16</v>
      </c>
      <c r="H24" s="330">
        <v>17</v>
      </c>
      <c r="I24" s="330">
        <v>18</v>
      </c>
      <c r="J24" s="330">
        <v>14</v>
      </c>
      <c r="K24" s="330">
        <v>13</v>
      </c>
      <c r="L24" s="331">
        <v>15</v>
      </c>
      <c r="M24" s="331">
        <v>16</v>
      </c>
      <c r="N24" s="332">
        <v>21</v>
      </c>
      <c r="O24" s="330">
        <v>44</v>
      </c>
      <c r="P24" s="330">
        <v>45</v>
      </c>
      <c r="Q24" s="322">
        <v>219</v>
      </c>
      <c r="R24" s="330">
        <v>48</v>
      </c>
      <c r="S24" s="330">
        <v>40</v>
      </c>
      <c r="T24" s="330">
        <v>40</v>
      </c>
      <c r="U24" s="330">
        <v>35</v>
      </c>
      <c r="V24" s="330">
        <v>38</v>
      </c>
      <c r="W24" s="330">
        <v>16</v>
      </c>
      <c r="X24" s="428">
        <v>1</v>
      </c>
      <c r="Y24" s="428">
        <v>0</v>
      </c>
      <c r="Z24" s="322">
        <v>218</v>
      </c>
      <c r="AA24" s="437" t="s">
        <v>614</v>
      </c>
      <c r="AC24" s="375"/>
    </row>
    <row r="25" spans="1:29" s="198" customFormat="1" ht="14.45" customHeight="1" x14ac:dyDescent="0.15">
      <c r="A25" s="90" t="s">
        <v>330</v>
      </c>
      <c r="B25" s="319">
        <v>1992</v>
      </c>
      <c r="C25" s="326">
        <v>44</v>
      </c>
      <c r="D25" s="326">
        <v>75</v>
      </c>
      <c r="E25" s="326">
        <v>72</v>
      </c>
      <c r="F25" s="319">
        <v>191</v>
      </c>
      <c r="G25" s="326">
        <v>76</v>
      </c>
      <c r="H25" s="326">
        <v>61</v>
      </c>
      <c r="I25" s="326">
        <v>78</v>
      </c>
      <c r="J25" s="326">
        <v>92</v>
      </c>
      <c r="K25" s="326">
        <v>96</v>
      </c>
      <c r="L25" s="327">
        <v>110</v>
      </c>
      <c r="M25" s="327">
        <v>99</v>
      </c>
      <c r="N25" s="328">
        <v>121</v>
      </c>
      <c r="O25" s="326">
        <v>163</v>
      </c>
      <c r="P25" s="326">
        <v>220</v>
      </c>
      <c r="Q25" s="319">
        <v>1116</v>
      </c>
      <c r="R25" s="326">
        <v>223</v>
      </c>
      <c r="S25" s="326">
        <v>111</v>
      </c>
      <c r="T25" s="326">
        <v>119</v>
      </c>
      <c r="U25" s="326">
        <v>97</v>
      </c>
      <c r="V25" s="326">
        <v>89</v>
      </c>
      <c r="W25" s="326">
        <v>39</v>
      </c>
      <c r="X25" s="427">
        <v>6</v>
      </c>
      <c r="Y25" s="427">
        <v>1</v>
      </c>
      <c r="Z25" s="319">
        <v>685</v>
      </c>
      <c r="AA25" s="434" t="s">
        <v>614</v>
      </c>
      <c r="AC25" s="440"/>
    </row>
    <row r="26" spans="1:29" s="198" customFormat="1" ht="14.45" customHeight="1" x14ac:dyDescent="0.15">
      <c r="A26" s="91" t="s">
        <v>322</v>
      </c>
      <c r="B26" s="322">
        <v>990</v>
      </c>
      <c r="C26" s="330">
        <v>21</v>
      </c>
      <c r="D26" s="330">
        <v>38</v>
      </c>
      <c r="E26" s="330">
        <v>42</v>
      </c>
      <c r="F26" s="322">
        <v>101</v>
      </c>
      <c r="G26" s="330">
        <v>36</v>
      </c>
      <c r="H26" s="330">
        <v>35</v>
      </c>
      <c r="I26" s="330">
        <v>42</v>
      </c>
      <c r="J26" s="330">
        <v>48</v>
      </c>
      <c r="K26" s="330">
        <v>46</v>
      </c>
      <c r="L26" s="331">
        <v>63</v>
      </c>
      <c r="M26" s="331">
        <v>51</v>
      </c>
      <c r="N26" s="332">
        <v>63</v>
      </c>
      <c r="O26" s="330">
        <v>87</v>
      </c>
      <c r="P26" s="330">
        <v>116</v>
      </c>
      <c r="Q26" s="322">
        <v>587</v>
      </c>
      <c r="R26" s="330">
        <v>113</v>
      </c>
      <c r="S26" s="330">
        <v>50</v>
      </c>
      <c r="T26" s="330">
        <v>64</v>
      </c>
      <c r="U26" s="330">
        <v>29</v>
      </c>
      <c r="V26" s="330">
        <v>36</v>
      </c>
      <c r="W26" s="330">
        <v>9</v>
      </c>
      <c r="X26" s="428">
        <v>1</v>
      </c>
      <c r="Y26" s="428">
        <v>0</v>
      </c>
      <c r="Z26" s="322">
        <v>302</v>
      </c>
      <c r="AA26" s="434" t="s">
        <v>614</v>
      </c>
      <c r="AC26" s="375"/>
    </row>
    <row r="27" spans="1:29" s="198" customFormat="1" ht="14.45" customHeight="1" x14ac:dyDescent="0.15">
      <c r="A27" s="92" t="s">
        <v>323</v>
      </c>
      <c r="B27" s="334">
        <v>1002</v>
      </c>
      <c r="C27" s="335">
        <v>23</v>
      </c>
      <c r="D27" s="335">
        <v>37</v>
      </c>
      <c r="E27" s="335">
        <v>30</v>
      </c>
      <c r="F27" s="334">
        <v>90</v>
      </c>
      <c r="G27" s="335">
        <v>40</v>
      </c>
      <c r="H27" s="335">
        <v>26</v>
      </c>
      <c r="I27" s="335">
        <v>36</v>
      </c>
      <c r="J27" s="335">
        <v>44</v>
      </c>
      <c r="K27" s="335">
        <v>50</v>
      </c>
      <c r="L27" s="336">
        <v>47</v>
      </c>
      <c r="M27" s="336">
        <v>48</v>
      </c>
      <c r="N27" s="337">
        <v>58</v>
      </c>
      <c r="O27" s="335">
        <v>76</v>
      </c>
      <c r="P27" s="335">
        <v>104</v>
      </c>
      <c r="Q27" s="334">
        <v>529</v>
      </c>
      <c r="R27" s="335">
        <v>110</v>
      </c>
      <c r="S27" s="335">
        <v>61</v>
      </c>
      <c r="T27" s="335">
        <v>55</v>
      </c>
      <c r="U27" s="335">
        <v>68</v>
      </c>
      <c r="V27" s="335">
        <v>53</v>
      </c>
      <c r="W27" s="335">
        <v>30</v>
      </c>
      <c r="X27" s="429">
        <v>5</v>
      </c>
      <c r="Y27" s="429">
        <v>1</v>
      </c>
      <c r="Z27" s="334">
        <v>383</v>
      </c>
      <c r="AA27" s="434" t="s">
        <v>614</v>
      </c>
      <c r="AC27" s="375"/>
    </row>
    <row r="28" spans="1:29" s="198" customFormat="1" ht="14.45" customHeight="1" x14ac:dyDescent="0.15">
      <c r="A28" s="90" t="s">
        <v>331</v>
      </c>
      <c r="B28" s="322">
        <v>9660</v>
      </c>
      <c r="C28" s="339">
        <v>382</v>
      </c>
      <c r="D28" s="339">
        <v>416</v>
      </c>
      <c r="E28" s="339">
        <v>476</v>
      </c>
      <c r="F28" s="322">
        <v>1274</v>
      </c>
      <c r="G28" s="339">
        <v>494</v>
      </c>
      <c r="H28" s="339">
        <v>407</v>
      </c>
      <c r="I28" s="339">
        <v>517</v>
      </c>
      <c r="J28" s="339">
        <v>550</v>
      </c>
      <c r="K28" s="339">
        <v>692</v>
      </c>
      <c r="L28" s="340">
        <v>762</v>
      </c>
      <c r="M28" s="340">
        <v>688</v>
      </c>
      <c r="N28" s="341">
        <v>621</v>
      </c>
      <c r="O28" s="339">
        <v>605</v>
      </c>
      <c r="P28" s="339">
        <v>699</v>
      </c>
      <c r="Q28" s="322">
        <v>6035</v>
      </c>
      <c r="R28" s="339">
        <v>725</v>
      </c>
      <c r="S28" s="339">
        <v>467</v>
      </c>
      <c r="T28" s="339">
        <v>412</v>
      </c>
      <c r="U28" s="339">
        <v>277</v>
      </c>
      <c r="V28" s="339">
        <v>236</v>
      </c>
      <c r="W28" s="339">
        <v>147</v>
      </c>
      <c r="X28" s="430">
        <v>45</v>
      </c>
      <c r="Y28" s="430">
        <v>13</v>
      </c>
      <c r="Z28" s="322">
        <v>2322</v>
      </c>
      <c r="AA28" s="432">
        <v>29</v>
      </c>
      <c r="AC28" s="197"/>
    </row>
    <row r="29" spans="1:29" s="198" customFormat="1" ht="14.45" customHeight="1" x14ac:dyDescent="0.15">
      <c r="A29" s="91" t="s">
        <v>322</v>
      </c>
      <c r="B29" s="322">
        <v>4818</v>
      </c>
      <c r="C29" s="330">
        <v>205</v>
      </c>
      <c r="D29" s="330">
        <v>218</v>
      </c>
      <c r="E29" s="330">
        <v>217</v>
      </c>
      <c r="F29" s="322">
        <v>640</v>
      </c>
      <c r="G29" s="330">
        <v>270</v>
      </c>
      <c r="H29" s="330">
        <v>224</v>
      </c>
      <c r="I29" s="330">
        <v>257</v>
      </c>
      <c r="J29" s="330">
        <v>298</v>
      </c>
      <c r="K29" s="330">
        <v>361</v>
      </c>
      <c r="L29" s="331">
        <v>395</v>
      </c>
      <c r="M29" s="331">
        <v>360</v>
      </c>
      <c r="N29" s="332">
        <v>333</v>
      </c>
      <c r="O29" s="330">
        <v>299</v>
      </c>
      <c r="P29" s="330">
        <v>352</v>
      </c>
      <c r="Q29" s="322">
        <v>3149</v>
      </c>
      <c r="R29" s="330">
        <v>373</v>
      </c>
      <c r="S29" s="330">
        <v>226</v>
      </c>
      <c r="T29" s="330">
        <v>193</v>
      </c>
      <c r="U29" s="330">
        <v>98</v>
      </c>
      <c r="V29" s="330">
        <v>77</v>
      </c>
      <c r="W29" s="330">
        <v>33</v>
      </c>
      <c r="X29" s="428">
        <v>6</v>
      </c>
      <c r="Y29" s="428">
        <v>1</v>
      </c>
      <c r="Z29" s="322">
        <v>1007</v>
      </c>
      <c r="AA29" s="86">
        <v>22</v>
      </c>
      <c r="AC29" s="197"/>
    </row>
    <row r="30" spans="1:29" s="198" customFormat="1" ht="14.45" customHeight="1" x14ac:dyDescent="0.15">
      <c r="A30" s="91" t="s">
        <v>323</v>
      </c>
      <c r="B30" s="322">
        <v>4842</v>
      </c>
      <c r="C30" s="330">
        <v>177</v>
      </c>
      <c r="D30" s="330">
        <v>198</v>
      </c>
      <c r="E30" s="330">
        <v>259</v>
      </c>
      <c r="F30" s="322">
        <v>634</v>
      </c>
      <c r="G30" s="330">
        <v>224</v>
      </c>
      <c r="H30" s="330">
        <v>183</v>
      </c>
      <c r="I30" s="330">
        <v>260</v>
      </c>
      <c r="J30" s="330">
        <v>252</v>
      </c>
      <c r="K30" s="330">
        <v>331</v>
      </c>
      <c r="L30" s="331">
        <v>367</v>
      </c>
      <c r="M30" s="331">
        <v>328</v>
      </c>
      <c r="N30" s="332">
        <v>288</v>
      </c>
      <c r="O30" s="330">
        <v>306</v>
      </c>
      <c r="P30" s="330">
        <v>347</v>
      </c>
      <c r="Q30" s="322">
        <v>2886</v>
      </c>
      <c r="R30" s="330">
        <v>352</v>
      </c>
      <c r="S30" s="330">
        <v>241</v>
      </c>
      <c r="T30" s="330">
        <v>219</v>
      </c>
      <c r="U30" s="330">
        <v>179</v>
      </c>
      <c r="V30" s="330">
        <v>159</v>
      </c>
      <c r="W30" s="330">
        <v>114</v>
      </c>
      <c r="X30" s="428">
        <v>39</v>
      </c>
      <c r="Y30" s="428">
        <v>12</v>
      </c>
      <c r="Z30" s="322">
        <v>1315</v>
      </c>
      <c r="AA30" s="433">
        <v>7</v>
      </c>
      <c r="AC30" s="197"/>
    </row>
    <row r="31" spans="1:29" s="198" customFormat="1" ht="14.45" customHeight="1" x14ac:dyDescent="0.15">
      <c r="A31" s="90" t="s">
        <v>332</v>
      </c>
      <c r="B31" s="319">
        <v>16318</v>
      </c>
      <c r="C31" s="326">
        <v>789</v>
      </c>
      <c r="D31" s="326">
        <v>903</v>
      </c>
      <c r="E31" s="326">
        <v>846</v>
      </c>
      <c r="F31" s="319">
        <v>2538</v>
      </c>
      <c r="G31" s="326">
        <v>899</v>
      </c>
      <c r="H31" s="326">
        <v>714</v>
      </c>
      <c r="I31" s="326">
        <v>858</v>
      </c>
      <c r="J31" s="326">
        <v>1052</v>
      </c>
      <c r="K31" s="326">
        <v>1194</v>
      </c>
      <c r="L31" s="327">
        <v>1436</v>
      </c>
      <c r="M31" s="327">
        <v>1228</v>
      </c>
      <c r="N31" s="328">
        <v>1002</v>
      </c>
      <c r="O31" s="326">
        <v>971</v>
      </c>
      <c r="P31" s="326">
        <v>1066</v>
      </c>
      <c r="Q31" s="319">
        <v>10420</v>
      </c>
      <c r="R31" s="326">
        <v>1192</v>
      </c>
      <c r="S31" s="326">
        <v>805</v>
      </c>
      <c r="T31" s="326">
        <v>557</v>
      </c>
      <c r="U31" s="326">
        <v>379</v>
      </c>
      <c r="V31" s="326">
        <v>217</v>
      </c>
      <c r="W31" s="326">
        <v>100</v>
      </c>
      <c r="X31" s="427">
        <v>26</v>
      </c>
      <c r="Y31" s="427">
        <v>4</v>
      </c>
      <c r="Z31" s="319">
        <v>3280</v>
      </c>
      <c r="AA31" s="86">
        <v>80</v>
      </c>
      <c r="AC31" s="197"/>
    </row>
    <row r="32" spans="1:29" s="198" customFormat="1" ht="14.45" customHeight="1" x14ac:dyDescent="0.15">
      <c r="A32" s="91" t="s">
        <v>322</v>
      </c>
      <c r="B32" s="322">
        <v>8144</v>
      </c>
      <c r="C32" s="330">
        <v>411</v>
      </c>
      <c r="D32" s="330">
        <v>483</v>
      </c>
      <c r="E32" s="330">
        <v>421</v>
      </c>
      <c r="F32" s="322">
        <v>1315</v>
      </c>
      <c r="G32" s="330">
        <v>441</v>
      </c>
      <c r="H32" s="330">
        <v>360</v>
      </c>
      <c r="I32" s="330">
        <v>455</v>
      </c>
      <c r="J32" s="330">
        <v>529</v>
      </c>
      <c r="K32" s="330">
        <v>598</v>
      </c>
      <c r="L32" s="331">
        <v>750</v>
      </c>
      <c r="M32" s="331">
        <v>622</v>
      </c>
      <c r="N32" s="332">
        <v>503</v>
      </c>
      <c r="O32" s="330">
        <v>511</v>
      </c>
      <c r="P32" s="330">
        <v>496</v>
      </c>
      <c r="Q32" s="322">
        <v>5265</v>
      </c>
      <c r="R32" s="330">
        <v>587</v>
      </c>
      <c r="S32" s="330">
        <v>408</v>
      </c>
      <c r="T32" s="330">
        <v>277</v>
      </c>
      <c r="U32" s="330">
        <v>157</v>
      </c>
      <c r="V32" s="330">
        <v>49</v>
      </c>
      <c r="W32" s="330">
        <v>20</v>
      </c>
      <c r="X32" s="428">
        <v>6</v>
      </c>
      <c r="Y32" s="428">
        <v>1</v>
      </c>
      <c r="Z32" s="322">
        <v>1505</v>
      </c>
      <c r="AA32" s="86">
        <v>59</v>
      </c>
      <c r="AC32" s="197"/>
    </row>
    <row r="33" spans="1:29" s="198" customFormat="1" ht="14.45" customHeight="1" x14ac:dyDescent="0.15">
      <c r="A33" s="91" t="s">
        <v>323</v>
      </c>
      <c r="B33" s="322">
        <v>8174</v>
      </c>
      <c r="C33" s="330">
        <v>378</v>
      </c>
      <c r="D33" s="330">
        <v>420</v>
      </c>
      <c r="E33" s="330">
        <v>425</v>
      </c>
      <c r="F33" s="322">
        <v>1223</v>
      </c>
      <c r="G33" s="330">
        <v>458</v>
      </c>
      <c r="H33" s="330">
        <v>354</v>
      </c>
      <c r="I33" s="330">
        <v>403</v>
      </c>
      <c r="J33" s="330">
        <v>523</v>
      </c>
      <c r="K33" s="330">
        <v>596</v>
      </c>
      <c r="L33" s="331">
        <v>686</v>
      </c>
      <c r="M33" s="331">
        <v>606</v>
      </c>
      <c r="N33" s="332">
        <v>499</v>
      </c>
      <c r="O33" s="330">
        <v>460</v>
      </c>
      <c r="P33" s="330">
        <v>570</v>
      </c>
      <c r="Q33" s="322">
        <v>5155</v>
      </c>
      <c r="R33" s="330">
        <v>605</v>
      </c>
      <c r="S33" s="330">
        <v>397</v>
      </c>
      <c r="T33" s="330">
        <v>280</v>
      </c>
      <c r="U33" s="330">
        <v>222</v>
      </c>
      <c r="V33" s="330">
        <v>168</v>
      </c>
      <c r="W33" s="330">
        <v>80</v>
      </c>
      <c r="X33" s="428">
        <v>20</v>
      </c>
      <c r="Y33" s="428">
        <v>3</v>
      </c>
      <c r="Z33" s="322">
        <v>1775</v>
      </c>
      <c r="AA33" s="433">
        <v>21</v>
      </c>
      <c r="AC33" s="197"/>
    </row>
    <row r="34" spans="1:29" s="198" customFormat="1" ht="14.45" customHeight="1" x14ac:dyDescent="0.15">
      <c r="A34" s="90" t="s">
        <v>333</v>
      </c>
      <c r="B34" s="319">
        <v>3133</v>
      </c>
      <c r="C34" s="326">
        <v>66</v>
      </c>
      <c r="D34" s="326">
        <v>99</v>
      </c>
      <c r="E34" s="326">
        <v>131</v>
      </c>
      <c r="F34" s="319">
        <v>296</v>
      </c>
      <c r="G34" s="326">
        <v>125</v>
      </c>
      <c r="H34" s="326">
        <v>125</v>
      </c>
      <c r="I34" s="326">
        <v>137</v>
      </c>
      <c r="J34" s="326">
        <v>129</v>
      </c>
      <c r="K34" s="326">
        <v>171</v>
      </c>
      <c r="L34" s="327">
        <v>179</v>
      </c>
      <c r="M34" s="327">
        <v>187</v>
      </c>
      <c r="N34" s="328">
        <v>182</v>
      </c>
      <c r="O34" s="326">
        <v>253</v>
      </c>
      <c r="P34" s="326">
        <v>345</v>
      </c>
      <c r="Q34" s="319">
        <v>1833</v>
      </c>
      <c r="R34" s="326">
        <v>312</v>
      </c>
      <c r="S34" s="326">
        <v>182</v>
      </c>
      <c r="T34" s="326">
        <v>153</v>
      </c>
      <c r="U34" s="326">
        <v>136</v>
      </c>
      <c r="V34" s="326">
        <v>123</v>
      </c>
      <c r="W34" s="326">
        <v>64</v>
      </c>
      <c r="X34" s="427">
        <v>15</v>
      </c>
      <c r="Y34" s="427">
        <v>4</v>
      </c>
      <c r="Z34" s="319">
        <v>989</v>
      </c>
      <c r="AA34" s="86">
        <v>15</v>
      </c>
      <c r="AC34" s="197"/>
    </row>
    <row r="35" spans="1:29" s="198" customFormat="1" ht="14.45" customHeight="1" x14ac:dyDescent="0.15">
      <c r="A35" s="91" t="s">
        <v>322</v>
      </c>
      <c r="B35" s="322">
        <v>1542</v>
      </c>
      <c r="C35" s="330">
        <v>35</v>
      </c>
      <c r="D35" s="330">
        <v>46</v>
      </c>
      <c r="E35" s="330">
        <v>66</v>
      </c>
      <c r="F35" s="322">
        <v>147</v>
      </c>
      <c r="G35" s="330">
        <v>66</v>
      </c>
      <c r="H35" s="330">
        <v>64</v>
      </c>
      <c r="I35" s="330">
        <v>88</v>
      </c>
      <c r="J35" s="330">
        <v>62</v>
      </c>
      <c r="K35" s="330">
        <v>86</v>
      </c>
      <c r="L35" s="331">
        <v>92</v>
      </c>
      <c r="M35" s="331">
        <v>84</v>
      </c>
      <c r="N35" s="332">
        <v>97</v>
      </c>
      <c r="O35" s="330">
        <v>124</v>
      </c>
      <c r="P35" s="330">
        <v>171</v>
      </c>
      <c r="Q35" s="322">
        <v>934</v>
      </c>
      <c r="R35" s="330">
        <v>178</v>
      </c>
      <c r="S35" s="330">
        <v>91</v>
      </c>
      <c r="T35" s="330">
        <v>73</v>
      </c>
      <c r="U35" s="330">
        <v>59</v>
      </c>
      <c r="V35" s="330">
        <v>38</v>
      </c>
      <c r="W35" s="330">
        <v>12</v>
      </c>
      <c r="X35" s="428">
        <v>3</v>
      </c>
      <c r="Y35" s="428">
        <v>0</v>
      </c>
      <c r="Z35" s="322">
        <v>454</v>
      </c>
      <c r="AA35" s="86">
        <v>7</v>
      </c>
      <c r="AC35" s="197"/>
    </row>
    <row r="36" spans="1:29" s="198" customFormat="1" ht="14.45" customHeight="1" x14ac:dyDescent="0.15">
      <c r="A36" s="92" t="s">
        <v>323</v>
      </c>
      <c r="B36" s="334">
        <v>1591</v>
      </c>
      <c r="C36" s="335">
        <v>31</v>
      </c>
      <c r="D36" s="335">
        <v>53</v>
      </c>
      <c r="E36" s="335">
        <v>65</v>
      </c>
      <c r="F36" s="334">
        <v>149</v>
      </c>
      <c r="G36" s="335">
        <v>59</v>
      </c>
      <c r="H36" s="335">
        <v>61</v>
      </c>
      <c r="I36" s="335">
        <v>49</v>
      </c>
      <c r="J36" s="335">
        <v>67</v>
      </c>
      <c r="K36" s="335">
        <v>85</v>
      </c>
      <c r="L36" s="336">
        <v>87</v>
      </c>
      <c r="M36" s="336">
        <v>103</v>
      </c>
      <c r="N36" s="337">
        <v>85</v>
      </c>
      <c r="O36" s="335">
        <v>129</v>
      </c>
      <c r="P36" s="335">
        <v>174</v>
      </c>
      <c r="Q36" s="334">
        <v>899</v>
      </c>
      <c r="R36" s="335">
        <v>134</v>
      </c>
      <c r="S36" s="335">
        <v>91</v>
      </c>
      <c r="T36" s="335">
        <v>80</v>
      </c>
      <c r="U36" s="335">
        <v>77</v>
      </c>
      <c r="V36" s="335">
        <v>85</v>
      </c>
      <c r="W36" s="335">
        <v>52</v>
      </c>
      <c r="X36" s="429">
        <v>12</v>
      </c>
      <c r="Y36" s="429">
        <v>4</v>
      </c>
      <c r="Z36" s="334">
        <v>535</v>
      </c>
      <c r="AA36" s="86">
        <v>8</v>
      </c>
      <c r="AC36" s="197"/>
    </row>
    <row r="37" spans="1:29" s="198" customFormat="1" ht="14.45" customHeight="1" x14ac:dyDescent="0.15">
      <c r="A37" s="90" t="s">
        <v>334</v>
      </c>
      <c r="B37" s="319">
        <v>4213</v>
      </c>
      <c r="C37" s="326">
        <v>93</v>
      </c>
      <c r="D37" s="326">
        <v>155</v>
      </c>
      <c r="E37" s="326">
        <v>179</v>
      </c>
      <c r="F37" s="319">
        <v>427</v>
      </c>
      <c r="G37" s="326">
        <v>193</v>
      </c>
      <c r="H37" s="326">
        <v>165</v>
      </c>
      <c r="I37" s="326">
        <v>166</v>
      </c>
      <c r="J37" s="326">
        <v>160</v>
      </c>
      <c r="K37" s="326">
        <v>224</v>
      </c>
      <c r="L37" s="327">
        <v>292</v>
      </c>
      <c r="M37" s="327">
        <v>262</v>
      </c>
      <c r="N37" s="328">
        <v>257</v>
      </c>
      <c r="O37" s="326">
        <v>311</v>
      </c>
      <c r="P37" s="326">
        <v>396</v>
      </c>
      <c r="Q37" s="319">
        <v>2426</v>
      </c>
      <c r="R37" s="326">
        <v>412</v>
      </c>
      <c r="S37" s="326">
        <v>263</v>
      </c>
      <c r="T37" s="326">
        <v>246</v>
      </c>
      <c r="U37" s="326">
        <v>206</v>
      </c>
      <c r="V37" s="326">
        <v>142</v>
      </c>
      <c r="W37" s="326">
        <v>66</v>
      </c>
      <c r="X37" s="427">
        <v>23</v>
      </c>
      <c r="Y37" s="427">
        <v>0</v>
      </c>
      <c r="Z37" s="319">
        <v>1358</v>
      </c>
      <c r="AA37" s="432">
        <v>2</v>
      </c>
      <c r="AC37" s="197"/>
    </row>
    <row r="38" spans="1:29" s="198" customFormat="1" ht="14.45" customHeight="1" x14ac:dyDescent="0.15">
      <c r="A38" s="91" t="s">
        <v>322</v>
      </c>
      <c r="B38" s="322">
        <v>2108</v>
      </c>
      <c r="C38" s="330">
        <v>49</v>
      </c>
      <c r="D38" s="330">
        <v>86</v>
      </c>
      <c r="E38" s="330">
        <v>93</v>
      </c>
      <c r="F38" s="322">
        <v>228</v>
      </c>
      <c r="G38" s="330">
        <v>109</v>
      </c>
      <c r="H38" s="330">
        <v>87</v>
      </c>
      <c r="I38" s="330">
        <v>99</v>
      </c>
      <c r="J38" s="330">
        <v>88</v>
      </c>
      <c r="K38" s="330">
        <v>116</v>
      </c>
      <c r="L38" s="331">
        <v>147</v>
      </c>
      <c r="M38" s="331">
        <v>128</v>
      </c>
      <c r="N38" s="332">
        <v>150</v>
      </c>
      <c r="O38" s="330">
        <v>151</v>
      </c>
      <c r="P38" s="330">
        <v>196</v>
      </c>
      <c r="Q38" s="322">
        <v>1271</v>
      </c>
      <c r="R38" s="330">
        <v>226</v>
      </c>
      <c r="S38" s="330">
        <v>115</v>
      </c>
      <c r="T38" s="330">
        <v>115</v>
      </c>
      <c r="U38" s="330">
        <v>88</v>
      </c>
      <c r="V38" s="330">
        <v>40</v>
      </c>
      <c r="W38" s="330">
        <v>16</v>
      </c>
      <c r="X38" s="428">
        <v>8</v>
      </c>
      <c r="Y38" s="428">
        <v>0</v>
      </c>
      <c r="Z38" s="322">
        <v>608</v>
      </c>
      <c r="AA38" s="86">
        <v>1</v>
      </c>
      <c r="AC38" s="197"/>
    </row>
    <row r="39" spans="1:29" s="198" customFormat="1" ht="14.45" customHeight="1" x14ac:dyDescent="0.15">
      <c r="A39" s="92" t="s">
        <v>323</v>
      </c>
      <c r="B39" s="334">
        <v>2105</v>
      </c>
      <c r="C39" s="335">
        <v>44</v>
      </c>
      <c r="D39" s="335">
        <v>69</v>
      </c>
      <c r="E39" s="335">
        <v>86</v>
      </c>
      <c r="F39" s="334">
        <v>199</v>
      </c>
      <c r="G39" s="335">
        <v>84</v>
      </c>
      <c r="H39" s="335">
        <v>78</v>
      </c>
      <c r="I39" s="335">
        <v>67</v>
      </c>
      <c r="J39" s="335">
        <v>72</v>
      </c>
      <c r="K39" s="335">
        <v>108</v>
      </c>
      <c r="L39" s="336">
        <v>145</v>
      </c>
      <c r="M39" s="336">
        <v>134</v>
      </c>
      <c r="N39" s="337">
        <v>107</v>
      </c>
      <c r="O39" s="335">
        <v>160</v>
      </c>
      <c r="P39" s="335">
        <v>200</v>
      </c>
      <c r="Q39" s="334">
        <v>1155</v>
      </c>
      <c r="R39" s="335">
        <v>186</v>
      </c>
      <c r="S39" s="335">
        <v>148</v>
      </c>
      <c r="T39" s="335">
        <v>131</v>
      </c>
      <c r="U39" s="335">
        <v>118</v>
      </c>
      <c r="V39" s="335">
        <v>102</v>
      </c>
      <c r="W39" s="335">
        <v>50</v>
      </c>
      <c r="X39" s="429">
        <v>15</v>
      </c>
      <c r="Y39" s="429">
        <v>0</v>
      </c>
      <c r="Z39" s="334">
        <v>750</v>
      </c>
      <c r="AA39" s="86">
        <v>1</v>
      </c>
      <c r="AC39" s="197"/>
    </row>
    <row r="40" spans="1:29" s="198" customFormat="1" ht="14.45" customHeight="1" x14ac:dyDescent="0.15">
      <c r="A40" s="90" t="s">
        <v>335</v>
      </c>
      <c r="B40" s="319">
        <v>3132</v>
      </c>
      <c r="C40" s="326">
        <v>65</v>
      </c>
      <c r="D40" s="326">
        <v>113</v>
      </c>
      <c r="E40" s="326">
        <v>148</v>
      </c>
      <c r="F40" s="319">
        <v>326</v>
      </c>
      <c r="G40" s="326">
        <v>141</v>
      </c>
      <c r="H40" s="326">
        <v>136</v>
      </c>
      <c r="I40" s="326">
        <v>152</v>
      </c>
      <c r="J40" s="326">
        <v>148</v>
      </c>
      <c r="K40" s="326">
        <v>152</v>
      </c>
      <c r="L40" s="327">
        <v>201</v>
      </c>
      <c r="M40" s="327">
        <v>162</v>
      </c>
      <c r="N40" s="328">
        <v>185</v>
      </c>
      <c r="O40" s="326">
        <v>255</v>
      </c>
      <c r="P40" s="326">
        <v>296</v>
      </c>
      <c r="Q40" s="319">
        <v>1828</v>
      </c>
      <c r="R40" s="326">
        <v>272</v>
      </c>
      <c r="S40" s="326">
        <v>207</v>
      </c>
      <c r="T40" s="326">
        <v>169</v>
      </c>
      <c r="U40" s="326">
        <v>144</v>
      </c>
      <c r="V40" s="326">
        <v>131</v>
      </c>
      <c r="W40" s="326">
        <v>46</v>
      </c>
      <c r="X40" s="427">
        <v>7</v>
      </c>
      <c r="Y40" s="427">
        <v>2</v>
      </c>
      <c r="Z40" s="319">
        <v>978</v>
      </c>
      <c r="AA40" s="435" t="s">
        <v>614</v>
      </c>
      <c r="AC40" s="440"/>
    </row>
    <row r="41" spans="1:29" s="198" customFormat="1" ht="14.45" customHeight="1" x14ac:dyDescent="0.15">
      <c r="A41" s="91" t="s">
        <v>322</v>
      </c>
      <c r="B41" s="322">
        <v>1565</v>
      </c>
      <c r="C41" s="330">
        <v>30</v>
      </c>
      <c r="D41" s="330">
        <v>64</v>
      </c>
      <c r="E41" s="330">
        <v>82</v>
      </c>
      <c r="F41" s="322">
        <v>176</v>
      </c>
      <c r="G41" s="330">
        <v>69</v>
      </c>
      <c r="H41" s="330">
        <v>77</v>
      </c>
      <c r="I41" s="330">
        <v>77</v>
      </c>
      <c r="J41" s="330">
        <v>83</v>
      </c>
      <c r="K41" s="330">
        <v>80</v>
      </c>
      <c r="L41" s="331">
        <v>113</v>
      </c>
      <c r="M41" s="331">
        <v>78</v>
      </c>
      <c r="N41" s="332">
        <v>90</v>
      </c>
      <c r="O41" s="330">
        <v>132</v>
      </c>
      <c r="P41" s="330">
        <v>150</v>
      </c>
      <c r="Q41" s="322">
        <v>949</v>
      </c>
      <c r="R41" s="330">
        <v>140</v>
      </c>
      <c r="S41" s="330">
        <v>102</v>
      </c>
      <c r="T41" s="330">
        <v>79</v>
      </c>
      <c r="U41" s="330">
        <v>55</v>
      </c>
      <c r="V41" s="330">
        <v>45</v>
      </c>
      <c r="W41" s="330">
        <v>16</v>
      </c>
      <c r="X41" s="428">
        <v>2</v>
      </c>
      <c r="Y41" s="428">
        <v>1</v>
      </c>
      <c r="Z41" s="322">
        <v>440</v>
      </c>
      <c r="AA41" s="434" t="s">
        <v>614</v>
      </c>
      <c r="AC41" s="375"/>
    </row>
    <row r="42" spans="1:29" s="198" customFormat="1" ht="14.45" customHeight="1" x14ac:dyDescent="0.15">
      <c r="A42" s="92" t="s">
        <v>323</v>
      </c>
      <c r="B42" s="334">
        <v>1567</v>
      </c>
      <c r="C42" s="335">
        <v>35</v>
      </c>
      <c r="D42" s="335">
        <v>49</v>
      </c>
      <c r="E42" s="335">
        <v>66</v>
      </c>
      <c r="F42" s="334">
        <v>150</v>
      </c>
      <c r="G42" s="335">
        <v>72</v>
      </c>
      <c r="H42" s="335">
        <v>59</v>
      </c>
      <c r="I42" s="335">
        <v>75</v>
      </c>
      <c r="J42" s="335">
        <v>65</v>
      </c>
      <c r="K42" s="335">
        <v>72</v>
      </c>
      <c r="L42" s="336">
        <v>88</v>
      </c>
      <c r="M42" s="336">
        <v>84</v>
      </c>
      <c r="N42" s="337">
        <v>95</v>
      </c>
      <c r="O42" s="335">
        <v>123</v>
      </c>
      <c r="P42" s="335">
        <v>146</v>
      </c>
      <c r="Q42" s="334">
        <v>879</v>
      </c>
      <c r="R42" s="335">
        <v>132</v>
      </c>
      <c r="S42" s="335">
        <v>105</v>
      </c>
      <c r="T42" s="335">
        <v>90</v>
      </c>
      <c r="U42" s="335">
        <v>89</v>
      </c>
      <c r="V42" s="335">
        <v>86</v>
      </c>
      <c r="W42" s="335">
        <v>30</v>
      </c>
      <c r="X42" s="429">
        <v>5</v>
      </c>
      <c r="Y42" s="429">
        <v>1</v>
      </c>
      <c r="Z42" s="334">
        <v>538</v>
      </c>
      <c r="AA42" s="434" t="s">
        <v>614</v>
      </c>
      <c r="AC42" s="375"/>
    </row>
    <row r="43" spans="1:29" s="198" customFormat="1" ht="14.45" customHeight="1" x14ac:dyDescent="0.15">
      <c r="A43" s="90" t="s">
        <v>336</v>
      </c>
      <c r="B43" s="319">
        <v>1490</v>
      </c>
      <c r="C43" s="326">
        <v>29</v>
      </c>
      <c r="D43" s="326">
        <v>39</v>
      </c>
      <c r="E43" s="326">
        <v>40</v>
      </c>
      <c r="F43" s="319">
        <v>108</v>
      </c>
      <c r="G43" s="326">
        <v>48</v>
      </c>
      <c r="H43" s="326">
        <v>63</v>
      </c>
      <c r="I43" s="326">
        <v>53</v>
      </c>
      <c r="J43" s="326">
        <v>64</v>
      </c>
      <c r="K43" s="326">
        <v>51</v>
      </c>
      <c r="L43" s="327">
        <v>58</v>
      </c>
      <c r="M43" s="327">
        <v>76</v>
      </c>
      <c r="N43" s="328">
        <v>85</v>
      </c>
      <c r="O43" s="326">
        <v>138</v>
      </c>
      <c r="P43" s="326">
        <v>168</v>
      </c>
      <c r="Q43" s="319">
        <v>804</v>
      </c>
      <c r="R43" s="326">
        <v>133</v>
      </c>
      <c r="S43" s="326">
        <v>105</v>
      </c>
      <c r="T43" s="326">
        <v>90</v>
      </c>
      <c r="U43" s="326">
        <v>113</v>
      </c>
      <c r="V43" s="326">
        <v>91</v>
      </c>
      <c r="W43" s="326">
        <v>42</v>
      </c>
      <c r="X43" s="427">
        <v>2</v>
      </c>
      <c r="Y43" s="427">
        <v>2</v>
      </c>
      <c r="Z43" s="319">
        <v>578</v>
      </c>
      <c r="AA43" s="435" t="s">
        <v>614</v>
      </c>
      <c r="AC43" s="440"/>
    </row>
    <row r="44" spans="1:29" s="198" customFormat="1" ht="14.45" customHeight="1" x14ac:dyDescent="0.15">
      <c r="A44" s="91" t="s">
        <v>322</v>
      </c>
      <c r="B44" s="322">
        <v>734</v>
      </c>
      <c r="C44" s="330">
        <v>16</v>
      </c>
      <c r="D44" s="330">
        <v>23</v>
      </c>
      <c r="E44" s="330">
        <v>16</v>
      </c>
      <c r="F44" s="322">
        <v>55</v>
      </c>
      <c r="G44" s="330">
        <v>27</v>
      </c>
      <c r="H44" s="330">
        <v>36</v>
      </c>
      <c r="I44" s="330">
        <v>31</v>
      </c>
      <c r="J44" s="330">
        <v>28</v>
      </c>
      <c r="K44" s="330">
        <v>28</v>
      </c>
      <c r="L44" s="331">
        <v>36</v>
      </c>
      <c r="M44" s="331">
        <v>42</v>
      </c>
      <c r="N44" s="332">
        <v>37</v>
      </c>
      <c r="O44" s="330">
        <v>68</v>
      </c>
      <c r="P44" s="330">
        <v>97</v>
      </c>
      <c r="Q44" s="322">
        <v>430</v>
      </c>
      <c r="R44" s="330">
        <v>68</v>
      </c>
      <c r="S44" s="330">
        <v>48</v>
      </c>
      <c r="T44" s="330">
        <v>41</v>
      </c>
      <c r="U44" s="330">
        <v>51</v>
      </c>
      <c r="V44" s="330">
        <v>31</v>
      </c>
      <c r="W44" s="330">
        <v>10</v>
      </c>
      <c r="X44" s="428">
        <v>0</v>
      </c>
      <c r="Y44" s="428">
        <v>0</v>
      </c>
      <c r="Z44" s="322">
        <v>249</v>
      </c>
      <c r="AA44" s="434" t="s">
        <v>614</v>
      </c>
      <c r="AC44" s="375"/>
    </row>
    <row r="45" spans="1:29" s="198" customFormat="1" ht="14.45" customHeight="1" x14ac:dyDescent="0.15">
      <c r="A45" s="92" t="s">
        <v>323</v>
      </c>
      <c r="B45" s="334">
        <v>756</v>
      </c>
      <c r="C45" s="335">
        <v>13</v>
      </c>
      <c r="D45" s="335">
        <v>16</v>
      </c>
      <c r="E45" s="335">
        <v>24</v>
      </c>
      <c r="F45" s="334">
        <v>53</v>
      </c>
      <c r="G45" s="335">
        <v>21</v>
      </c>
      <c r="H45" s="335">
        <v>27</v>
      </c>
      <c r="I45" s="335">
        <v>22</v>
      </c>
      <c r="J45" s="335">
        <v>36</v>
      </c>
      <c r="K45" s="335">
        <v>23</v>
      </c>
      <c r="L45" s="336">
        <v>22</v>
      </c>
      <c r="M45" s="336">
        <v>34</v>
      </c>
      <c r="N45" s="337">
        <v>48</v>
      </c>
      <c r="O45" s="335">
        <v>70</v>
      </c>
      <c r="P45" s="335">
        <v>71</v>
      </c>
      <c r="Q45" s="334">
        <v>374</v>
      </c>
      <c r="R45" s="335">
        <v>65</v>
      </c>
      <c r="S45" s="335">
        <v>57</v>
      </c>
      <c r="T45" s="335">
        <v>49</v>
      </c>
      <c r="U45" s="335">
        <v>62</v>
      </c>
      <c r="V45" s="335">
        <v>60</v>
      </c>
      <c r="W45" s="335">
        <v>32</v>
      </c>
      <c r="X45" s="429">
        <v>2</v>
      </c>
      <c r="Y45" s="429">
        <v>2</v>
      </c>
      <c r="Z45" s="334">
        <v>329</v>
      </c>
      <c r="AA45" s="434" t="s">
        <v>614</v>
      </c>
      <c r="AC45" s="375"/>
    </row>
    <row r="46" spans="1:29" s="198" customFormat="1" ht="14.45" customHeight="1" x14ac:dyDescent="0.15">
      <c r="A46" s="90" t="s">
        <v>337</v>
      </c>
      <c r="B46" s="319">
        <v>1249</v>
      </c>
      <c r="C46" s="326">
        <v>16</v>
      </c>
      <c r="D46" s="326">
        <v>22</v>
      </c>
      <c r="E46" s="326">
        <v>32</v>
      </c>
      <c r="F46" s="319">
        <v>70</v>
      </c>
      <c r="G46" s="326">
        <v>59</v>
      </c>
      <c r="H46" s="326">
        <v>50</v>
      </c>
      <c r="I46" s="326">
        <v>37</v>
      </c>
      <c r="J46" s="326">
        <v>47</v>
      </c>
      <c r="K46" s="326">
        <v>48</v>
      </c>
      <c r="L46" s="327">
        <v>77</v>
      </c>
      <c r="M46" s="327">
        <v>62</v>
      </c>
      <c r="N46" s="328">
        <v>73</v>
      </c>
      <c r="O46" s="326">
        <v>109</v>
      </c>
      <c r="P46" s="326">
        <v>121</v>
      </c>
      <c r="Q46" s="319">
        <v>683</v>
      </c>
      <c r="R46" s="326">
        <v>128</v>
      </c>
      <c r="S46" s="326">
        <v>77</v>
      </c>
      <c r="T46" s="326">
        <v>94</v>
      </c>
      <c r="U46" s="326">
        <v>93</v>
      </c>
      <c r="V46" s="326">
        <v>72</v>
      </c>
      <c r="W46" s="326">
        <v>22</v>
      </c>
      <c r="X46" s="427">
        <v>5</v>
      </c>
      <c r="Y46" s="427">
        <v>5</v>
      </c>
      <c r="Z46" s="319">
        <v>496</v>
      </c>
      <c r="AA46" s="435" t="s">
        <v>614</v>
      </c>
      <c r="AC46" s="440"/>
    </row>
    <row r="47" spans="1:29" s="198" customFormat="1" ht="14.45" customHeight="1" x14ac:dyDescent="0.15">
      <c r="A47" s="91" t="s">
        <v>322</v>
      </c>
      <c r="B47" s="322">
        <v>624</v>
      </c>
      <c r="C47" s="330">
        <v>7</v>
      </c>
      <c r="D47" s="330">
        <v>7</v>
      </c>
      <c r="E47" s="330">
        <v>15</v>
      </c>
      <c r="F47" s="322">
        <v>29</v>
      </c>
      <c r="G47" s="330">
        <v>36</v>
      </c>
      <c r="H47" s="330">
        <v>26</v>
      </c>
      <c r="I47" s="330">
        <v>20</v>
      </c>
      <c r="J47" s="330">
        <v>23</v>
      </c>
      <c r="K47" s="330">
        <v>34</v>
      </c>
      <c r="L47" s="331">
        <v>47</v>
      </c>
      <c r="M47" s="331">
        <v>28</v>
      </c>
      <c r="N47" s="332">
        <v>37</v>
      </c>
      <c r="O47" s="330">
        <v>64</v>
      </c>
      <c r="P47" s="330">
        <v>62</v>
      </c>
      <c r="Q47" s="322">
        <v>377</v>
      </c>
      <c r="R47" s="330">
        <v>71</v>
      </c>
      <c r="S47" s="330">
        <v>31</v>
      </c>
      <c r="T47" s="330">
        <v>50</v>
      </c>
      <c r="U47" s="330">
        <v>42</v>
      </c>
      <c r="V47" s="330">
        <v>19</v>
      </c>
      <c r="W47" s="330">
        <v>4</v>
      </c>
      <c r="X47" s="428">
        <v>0</v>
      </c>
      <c r="Y47" s="428">
        <v>1</v>
      </c>
      <c r="Z47" s="322">
        <v>218</v>
      </c>
      <c r="AA47" s="434" t="s">
        <v>614</v>
      </c>
      <c r="AC47" s="375"/>
    </row>
    <row r="48" spans="1:29" s="198" customFormat="1" ht="14.45" customHeight="1" x14ac:dyDescent="0.15">
      <c r="A48" s="92" t="s">
        <v>323</v>
      </c>
      <c r="B48" s="334">
        <v>625</v>
      </c>
      <c r="C48" s="335">
        <v>9</v>
      </c>
      <c r="D48" s="335">
        <v>15</v>
      </c>
      <c r="E48" s="335">
        <v>17</v>
      </c>
      <c r="F48" s="334">
        <v>41</v>
      </c>
      <c r="G48" s="335">
        <v>23</v>
      </c>
      <c r="H48" s="335">
        <v>24</v>
      </c>
      <c r="I48" s="335">
        <v>17</v>
      </c>
      <c r="J48" s="335">
        <v>24</v>
      </c>
      <c r="K48" s="335">
        <v>14</v>
      </c>
      <c r="L48" s="336">
        <v>30</v>
      </c>
      <c r="M48" s="336">
        <v>34</v>
      </c>
      <c r="N48" s="337">
        <v>36</v>
      </c>
      <c r="O48" s="335">
        <v>45</v>
      </c>
      <c r="P48" s="335">
        <v>59</v>
      </c>
      <c r="Q48" s="334">
        <v>306</v>
      </c>
      <c r="R48" s="335">
        <v>57</v>
      </c>
      <c r="S48" s="335">
        <v>46</v>
      </c>
      <c r="T48" s="335">
        <v>44</v>
      </c>
      <c r="U48" s="335">
        <v>51</v>
      </c>
      <c r="V48" s="335">
        <v>53</v>
      </c>
      <c r="W48" s="335">
        <v>18</v>
      </c>
      <c r="X48" s="429">
        <v>5</v>
      </c>
      <c r="Y48" s="429">
        <v>4</v>
      </c>
      <c r="Z48" s="334">
        <v>278</v>
      </c>
      <c r="AA48" s="434" t="s">
        <v>614</v>
      </c>
      <c r="AC48" s="375"/>
    </row>
    <row r="49" spans="1:29" s="198" customFormat="1" ht="14.45" customHeight="1" x14ac:dyDescent="0.15">
      <c r="A49" s="90" t="s">
        <v>338</v>
      </c>
      <c r="B49" s="319">
        <v>2670</v>
      </c>
      <c r="C49" s="326">
        <v>50</v>
      </c>
      <c r="D49" s="326">
        <v>83</v>
      </c>
      <c r="E49" s="326">
        <v>134</v>
      </c>
      <c r="F49" s="319">
        <v>267</v>
      </c>
      <c r="G49" s="326">
        <v>106</v>
      </c>
      <c r="H49" s="326">
        <v>124</v>
      </c>
      <c r="I49" s="326">
        <v>142</v>
      </c>
      <c r="J49" s="326">
        <v>133</v>
      </c>
      <c r="K49" s="326">
        <v>150</v>
      </c>
      <c r="L49" s="327">
        <v>132</v>
      </c>
      <c r="M49" s="327">
        <v>144</v>
      </c>
      <c r="N49" s="328">
        <v>186</v>
      </c>
      <c r="O49" s="326">
        <v>263</v>
      </c>
      <c r="P49" s="326">
        <v>254</v>
      </c>
      <c r="Q49" s="319">
        <v>1634</v>
      </c>
      <c r="R49" s="326">
        <v>208</v>
      </c>
      <c r="S49" s="326">
        <v>136</v>
      </c>
      <c r="T49" s="326">
        <v>104</v>
      </c>
      <c r="U49" s="326">
        <v>134</v>
      </c>
      <c r="V49" s="326">
        <v>116</v>
      </c>
      <c r="W49" s="326">
        <v>48</v>
      </c>
      <c r="X49" s="427">
        <v>19</v>
      </c>
      <c r="Y49" s="427">
        <v>2</v>
      </c>
      <c r="Z49" s="319">
        <v>767</v>
      </c>
      <c r="AA49" s="436">
        <v>2</v>
      </c>
      <c r="AC49" s="197"/>
    </row>
    <row r="50" spans="1:29" s="198" customFormat="1" ht="14.45" customHeight="1" x14ac:dyDescent="0.15">
      <c r="A50" s="91" t="s">
        <v>322</v>
      </c>
      <c r="B50" s="322">
        <v>1341</v>
      </c>
      <c r="C50" s="330">
        <v>26</v>
      </c>
      <c r="D50" s="330">
        <v>48</v>
      </c>
      <c r="E50" s="330">
        <v>63</v>
      </c>
      <c r="F50" s="322">
        <v>137</v>
      </c>
      <c r="G50" s="330">
        <v>54</v>
      </c>
      <c r="H50" s="330">
        <v>75</v>
      </c>
      <c r="I50" s="330">
        <v>74</v>
      </c>
      <c r="J50" s="330">
        <v>81</v>
      </c>
      <c r="K50" s="330">
        <v>77</v>
      </c>
      <c r="L50" s="331">
        <v>67</v>
      </c>
      <c r="M50" s="331">
        <v>63</v>
      </c>
      <c r="N50" s="332">
        <v>100</v>
      </c>
      <c r="O50" s="330">
        <v>130</v>
      </c>
      <c r="P50" s="330">
        <v>147</v>
      </c>
      <c r="Q50" s="322">
        <v>868</v>
      </c>
      <c r="R50" s="330">
        <v>109</v>
      </c>
      <c r="S50" s="330">
        <v>72</v>
      </c>
      <c r="T50" s="330">
        <v>43</v>
      </c>
      <c r="U50" s="330">
        <v>54</v>
      </c>
      <c r="V50" s="330">
        <v>38</v>
      </c>
      <c r="W50" s="330">
        <v>13</v>
      </c>
      <c r="X50" s="428">
        <v>4</v>
      </c>
      <c r="Y50" s="428">
        <v>1</v>
      </c>
      <c r="Z50" s="322">
        <v>334</v>
      </c>
      <c r="AA50" s="86">
        <v>2</v>
      </c>
      <c r="AC50" s="197"/>
    </row>
    <row r="51" spans="1:29" s="198" customFormat="1" ht="14.45" customHeight="1" x14ac:dyDescent="0.15">
      <c r="A51" s="92" t="s">
        <v>323</v>
      </c>
      <c r="B51" s="334">
        <v>1329</v>
      </c>
      <c r="C51" s="335">
        <v>24</v>
      </c>
      <c r="D51" s="335">
        <v>35</v>
      </c>
      <c r="E51" s="335">
        <v>71</v>
      </c>
      <c r="F51" s="334">
        <v>130</v>
      </c>
      <c r="G51" s="335">
        <v>52</v>
      </c>
      <c r="H51" s="335">
        <v>49</v>
      </c>
      <c r="I51" s="335">
        <v>68</v>
      </c>
      <c r="J51" s="335">
        <v>52</v>
      </c>
      <c r="K51" s="335">
        <v>73</v>
      </c>
      <c r="L51" s="336">
        <v>65</v>
      </c>
      <c r="M51" s="336">
        <v>81</v>
      </c>
      <c r="N51" s="337">
        <v>86</v>
      </c>
      <c r="O51" s="335">
        <v>133</v>
      </c>
      <c r="P51" s="335">
        <v>107</v>
      </c>
      <c r="Q51" s="334">
        <v>766</v>
      </c>
      <c r="R51" s="335">
        <v>99</v>
      </c>
      <c r="S51" s="335">
        <v>64</v>
      </c>
      <c r="T51" s="335">
        <v>61</v>
      </c>
      <c r="U51" s="335">
        <v>80</v>
      </c>
      <c r="V51" s="335">
        <v>78</v>
      </c>
      <c r="W51" s="335">
        <v>35</v>
      </c>
      <c r="X51" s="429">
        <v>15</v>
      </c>
      <c r="Y51" s="429">
        <v>1</v>
      </c>
      <c r="Z51" s="334">
        <v>433</v>
      </c>
      <c r="AA51" s="437" t="s">
        <v>614</v>
      </c>
      <c r="AC51" s="375"/>
    </row>
    <row r="52" spans="1:29" ht="16.5" customHeight="1" x14ac:dyDescent="0.15">
      <c r="A52" s="87" t="s">
        <v>594</v>
      </c>
      <c r="B52" s="361"/>
    </row>
    <row r="53" spans="1:29" ht="12" customHeight="1" x14ac:dyDescent="0.15">
      <c r="A53" s="303"/>
      <c r="B53" s="303"/>
    </row>
    <row r="54" spans="1:29" ht="12" customHeight="1" x14ac:dyDescent="0.15">
      <c r="A54" s="303"/>
      <c r="B54" s="303"/>
    </row>
  </sheetData>
  <mergeCells count="1">
    <mergeCell ref="A1:L1"/>
  </mergeCells>
  <phoneticPr fontId="2"/>
  <printOptions horizontalCentered="1"/>
  <pageMargins left="0.43307086614173229" right="0.35433070866141736" top="0.78740157480314965" bottom="0.78740157480314965" header="0.51181102362204722" footer="0.51181102362204722"/>
  <pageSetup paperSize="9" orientation="portrait" r:id="rId1"/>
  <headerFooter alignWithMargins="0"/>
  <colBreaks count="1" manualBreakCount="1">
    <brk id="13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9"/>
  <sheetViews>
    <sheetView view="pageBreakPreview" zoomScale="110" zoomScaleNormal="100" zoomScaleSheetLayoutView="110" workbookViewId="0"/>
  </sheetViews>
  <sheetFormatPr defaultColWidth="8.875" defaultRowHeight="13.5" x14ac:dyDescent="0.15"/>
  <cols>
    <col min="1" max="1" width="17.875" style="232" customWidth="1"/>
    <col min="2" max="4" width="14.375" style="232" customWidth="1"/>
    <col min="5" max="5" width="10.75" style="232" customWidth="1"/>
    <col min="6" max="16384" width="8.875" style="232"/>
  </cols>
  <sheetData>
    <row r="1" spans="1:6" ht="25.5" customHeight="1" x14ac:dyDescent="0.15">
      <c r="A1" s="376" t="s">
        <v>654</v>
      </c>
      <c r="B1" s="376"/>
      <c r="C1" s="376"/>
      <c r="D1" s="376"/>
      <c r="E1" s="377"/>
    </row>
    <row r="2" spans="1:6" ht="18.75" x14ac:dyDescent="0.15">
      <c r="B2" s="715"/>
      <c r="C2" s="715"/>
      <c r="D2" s="379" t="s">
        <v>605</v>
      </c>
      <c r="E2" s="216"/>
    </row>
    <row r="3" spans="1:6" ht="18.75" x14ac:dyDescent="0.15">
      <c r="B3" s="715"/>
      <c r="C3" s="715"/>
      <c r="D3" s="378"/>
      <c r="E3" s="216"/>
    </row>
    <row r="4" spans="1:6" ht="14.45" customHeight="1" x14ac:dyDescent="0.15">
      <c r="A4" s="233" t="s">
        <v>365</v>
      </c>
      <c r="B4" s="467"/>
      <c r="C4" s="465"/>
      <c r="D4" s="465" t="s">
        <v>591</v>
      </c>
      <c r="E4" s="763"/>
      <c r="F4" s="234"/>
    </row>
    <row r="5" spans="1:6" ht="20.100000000000001" customHeight="1" x14ac:dyDescent="0.15">
      <c r="A5" s="235" t="s">
        <v>517</v>
      </c>
      <c r="B5" s="258" t="s">
        <v>680</v>
      </c>
      <c r="C5" s="258" t="s">
        <v>700</v>
      </c>
      <c r="D5" s="764" t="s">
        <v>719</v>
      </c>
      <c r="E5" s="763"/>
      <c r="F5" s="234"/>
    </row>
    <row r="6" spans="1:6" ht="20.100000000000001" customHeight="1" x14ac:dyDescent="0.15">
      <c r="A6" s="592" t="s">
        <v>151</v>
      </c>
      <c r="B6" s="342">
        <v>1126</v>
      </c>
      <c r="C6" s="342">
        <v>1130</v>
      </c>
      <c r="D6" s="614">
        <v>1425</v>
      </c>
      <c r="E6" s="763"/>
      <c r="F6" s="234"/>
    </row>
    <row r="7" spans="1:6" ht="20.100000000000001" customHeight="1" x14ac:dyDescent="0.15">
      <c r="A7" s="236" t="s">
        <v>436</v>
      </c>
      <c r="B7" s="259">
        <v>460</v>
      </c>
      <c r="C7" s="259">
        <v>485</v>
      </c>
      <c r="D7" s="615">
        <v>687</v>
      </c>
      <c r="E7" s="763"/>
      <c r="F7" s="234"/>
    </row>
    <row r="8" spans="1:6" ht="20.100000000000001" customHeight="1" x14ac:dyDescent="0.15">
      <c r="A8" s="236" t="s">
        <v>426</v>
      </c>
      <c r="B8" s="259">
        <v>187</v>
      </c>
      <c r="C8" s="259">
        <v>178</v>
      </c>
      <c r="D8" s="615">
        <v>184</v>
      </c>
      <c r="E8" s="763"/>
      <c r="F8" s="234"/>
    </row>
    <row r="9" spans="1:6" ht="20.100000000000001" customHeight="1" x14ac:dyDescent="0.15">
      <c r="A9" s="236" t="s">
        <v>425</v>
      </c>
      <c r="B9" s="259">
        <v>83</v>
      </c>
      <c r="C9" s="259">
        <v>74</v>
      </c>
      <c r="D9" s="615">
        <v>125</v>
      </c>
      <c r="E9" s="763"/>
      <c r="F9" s="234"/>
    </row>
    <row r="10" spans="1:6" ht="20.100000000000001" customHeight="1" x14ac:dyDescent="0.15">
      <c r="A10" s="236" t="s">
        <v>433</v>
      </c>
      <c r="B10" s="259">
        <v>90</v>
      </c>
      <c r="C10" s="259">
        <v>79</v>
      </c>
      <c r="D10" s="615">
        <v>86</v>
      </c>
      <c r="E10" s="763"/>
      <c r="F10" s="234"/>
    </row>
    <row r="11" spans="1:6" ht="20.100000000000001" customHeight="1" x14ac:dyDescent="0.15">
      <c r="A11" s="236" t="s">
        <v>432</v>
      </c>
      <c r="B11" s="259">
        <v>52</v>
      </c>
      <c r="C11" s="259">
        <v>53</v>
      </c>
      <c r="D11" s="615">
        <v>50</v>
      </c>
      <c r="E11" s="763"/>
      <c r="F11" s="234"/>
    </row>
    <row r="12" spans="1:6" ht="20.100000000000001" customHeight="1" x14ac:dyDescent="0.15">
      <c r="A12" s="236" t="s">
        <v>431</v>
      </c>
      <c r="B12" s="259">
        <v>45</v>
      </c>
      <c r="C12" s="259">
        <v>49</v>
      </c>
      <c r="D12" s="615">
        <v>48</v>
      </c>
      <c r="E12" s="763"/>
      <c r="F12" s="234"/>
    </row>
    <row r="13" spans="1:6" ht="20.100000000000001" customHeight="1" x14ac:dyDescent="0.15">
      <c r="A13" s="236" t="s">
        <v>429</v>
      </c>
      <c r="B13" s="259">
        <v>43</v>
      </c>
      <c r="C13" s="259">
        <v>43</v>
      </c>
      <c r="D13" s="615">
        <v>42</v>
      </c>
      <c r="E13" s="763"/>
      <c r="F13" s="234"/>
    </row>
    <row r="14" spans="1:6" ht="20.100000000000001" customHeight="1" x14ac:dyDescent="0.15">
      <c r="A14" s="236" t="s">
        <v>434</v>
      </c>
      <c r="B14" s="259">
        <v>34</v>
      </c>
      <c r="C14" s="259">
        <v>31</v>
      </c>
      <c r="D14" s="615">
        <v>38</v>
      </c>
      <c r="E14" s="763"/>
      <c r="F14" s="234"/>
    </row>
    <row r="15" spans="1:6" ht="20.100000000000001" customHeight="1" x14ac:dyDescent="0.15">
      <c r="A15" s="236" t="s">
        <v>427</v>
      </c>
      <c r="B15" s="259">
        <v>20</v>
      </c>
      <c r="C15" s="259">
        <v>20</v>
      </c>
      <c r="D15" s="615">
        <v>30</v>
      </c>
      <c r="E15" s="763"/>
      <c r="F15" s="234"/>
    </row>
    <row r="16" spans="1:6" ht="20.100000000000001" customHeight="1" x14ac:dyDescent="0.15">
      <c r="A16" s="236" t="s">
        <v>592</v>
      </c>
      <c r="B16" s="259">
        <v>10</v>
      </c>
      <c r="C16" s="259">
        <v>15</v>
      </c>
      <c r="D16" s="615">
        <v>24</v>
      </c>
      <c r="E16" s="763"/>
      <c r="F16" s="234"/>
    </row>
    <row r="17" spans="1:6" ht="20.100000000000001" customHeight="1" x14ac:dyDescent="0.15">
      <c r="A17" s="236" t="s">
        <v>515</v>
      </c>
      <c r="B17" s="259">
        <v>16</v>
      </c>
      <c r="C17" s="259">
        <v>17</v>
      </c>
      <c r="D17" s="615">
        <v>19</v>
      </c>
      <c r="E17" s="763"/>
      <c r="F17" s="234"/>
    </row>
    <row r="18" spans="1:6" ht="20.100000000000001" customHeight="1" x14ac:dyDescent="0.15">
      <c r="A18" s="236" t="s">
        <v>430</v>
      </c>
      <c r="B18" s="591" t="s">
        <v>731</v>
      </c>
      <c r="C18" s="591" t="s">
        <v>731</v>
      </c>
      <c r="D18" s="616">
        <v>13</v>
      </c>
      <c r="E18" s="763"/>
      <c r="F18" s="234"/>
    </row>
    <row r="19" spans="1:6" ht="20.100000000000001" customHeight="1" x14ac:dyDescent="0.15">
      <c r="A19" s="236" t="s">
        <v>428</v>
      </c>
      <c r="B19" s="259">
        <v>9</v>
      </c>
      <c r="C19" s="259">
        <v>9</v>
      </c>
      <c r="D19" s="615">
        <v>10</v>
      </c>
      <c r="E19" s="763"/>
      <c r="F19" s="234"/>
    </row>
    <row r="20" spans="1:6" ht="20.100000000000001" customHeight="1" x14ac:dyDescent="0.15">
      <c r="A20" s="236" t="s">
        <v>435</v>
      </c>
      <c r="B20" s="259">
        <v>8</v>
      </c>
      <c r="C20" s="259">
        <v>8</v>
      </c>
      <c r="D20" s="615">
        <v>9</v>
      </c>
      <c r="E20" s="763"/>
      <c r="F20" s="234"/>
    </row>
    <row r="21" spans="1:6" ht="20.100000000000001" customHeight="1" x14ac:dyDescent="0.15">
      <c r="A21" s="236" t="s">
        <v>514</v>
      </c>
      <c r="B21" s="259">
        <v>9</v>
      </c>
      <c r="C21" s="259">
        <v>7</v>
      </c>
      <c r="D21" s="615">
        <v>9</v>
      </c>
      <c r="E21" s="763"/>
      <c r="F21" s="234"/>
    </row>
    <row r="22" spans="1:6" ht="20.100000000000001" customHeight="1" x14ac:dyDescent="0.15">
      <c r="A22" s="236" t="s">
        <v>424</v>
      </c>
      <c r="B22" s="259">
        <v>8</v>
      </c>
      <c r="C22" s="259">
        <v>9</v>
      </c>
      <c r="D22" s="615">
        <v>7</v>
      </c>
      <c r="E22" s="763"/>
      <c r="F22" s="234"/>
    </row>
    <row r="23" spans="1:6" ht="20.100000000000001" customHeight="1" x14ac:dyDescent="0.15">
      <c r="A23" s="236" t="s">
        <v>732</v>
      </c>
      <c r="B23" s="591" t="s">
        <v>731</v>
      </c>
      <c r="C23" s="591" t="s">
        <v>731</v>
      </c>
      <c r="D23" s="616">
        <v>5</v>
      </c>
      <c r="E23" s="763"/>
      <c r="F23" s="234"/>
    </row>
    <row r="24" spans="1:6" ht="20.100000000000001" customHeight="1" x14ac:dyDescent="0.15">
      <c r="A24" s="236" t="s">
        <v>733</v>
      </c>
      <c r="B24" s="591" t="s">
        <v>731</v>
      </c>
      <c r="C24" s="591" t="s">
        <v>731</v>
      </c>
      <c r="D24" s="616">
        <v>5</v>
      </c>
      <c r="E24" s="763"/>
      <c r="F24" s="234"/>
    </row>
    <row r="25" spans="1:6" ht="20.100000000000001" customHeight="1" x14ac:dyDescent="0.15">
      <c r="A25" s="248" t="s">
        <v>518</v>
      </c>
      <c r="B25" s="260">
        <v>46</v>
      </c>
      <c r="C25" s="260">
        <v>53</v>
      </c>
      <c r="D25" s="617">
        <v>34</v>
      </c>
      <c r="F25" s="234"/>
    </row>
    <row r="26" spans="1:6" ht="20.100000000000001" customHeight="1" x14ac:dyDescent="0.15">
      <c r="A26" s="237" t="s">
        <v>519</v>
      </c>
      <c r="B26" s="238"/>
      <c r="C26" s="238"/>
      <c r="D26" s="239"/>
      <c r="E26" s="239"/>
      <c r="F26" s="234"/>
    </row>
    <row r="27" spans="1:6" ht="12.95" customHeight="1" x14ac:dyDescent="0.15">
      <c r="A27" s="1144" t="s">
        <v>667</v>
      </c>
      <c r="B27" s="1144"/>
      <c r="C27" s="1144"/>
      <c r="D27" s="1144"/>
      <c r="E27" s="1144"/>
      <c r="F27" s="239"/>
    </row>
    <row r="28" spans="1:6" ht="12.95" customHeight="1" x14ac:dyDescent="0.15">
      <c r="A28" s="1144" t="s">
        <v>668</v>
      </c>
      <c r="B28" s="1144"/>
      <c r="C28" s="1144"/>
      <c r="D28" s="1144"/>
      <c r="E28" s="1144"/>
      <c r="F28" s="240"/>
    </row>
    <row r="29" spans="1:6" ht="12.95" customHeight="1" x14ac:dyDescent="0.15">
      <c r="F29" s="239"/>
    </row>
  </sheetData>
  <mergeCells count="2">
    <mergeCell ref="A28:E28"/>
    <mergeCell ref="A27:E2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Y77"/>
  <sheetViews>
    <sheetView view="pageBreakPreview" zoomScaleNormal="100" zoomScaleSheetLayoutView="100" workbookViewId="0"/>
  </sheetViews>
  <sheetFormatPr defaultRowHeight="13.5" x14ac:dyDescent="0.15"/>
  <cols>
    <col min="1" max="8" width="9" style="222"/>
    <col min="9" max="9" width="15.125" style="222" customWidth="1"/>
    <col min="10" max="16384" width="9" style="222"/>
  </cols>
  <sheetData>
    <row r="2" spans="1:9" ht="33.75" customHeight="1" x14ac:dyDescent="0.3">
      <c r="A2" s="643" t="s">
        <v>596</v>
      </c>
      <c r="B2" s="369"/>
      <c r="C2" s="369"/>
      <c r="D2" s="369"/>
      <c r="E2" s="369"/>
      <c r="F2" s="369"/>
      <c r="G2" s="369"/>
      <c r="H2" s="369"/>
      <c r="I2" s="369"/>
    </row>
    <row r="3" spans="1:9" s="370" customFormat="1" ht="28.5" customHeight="1" x14ac:dyDescent="0.15">
      <c r="A3" s="644" t="s">
        <v>597</v>
      </c>
      <c r="B3" s="371"/>
      <c r="C3" s="371"/>
      <c r="D3" s="371"/>
      <c r="E3" s="371"/>
      <c r="F3" s="371"/>
      <c r="G3" s="371"/>
      <c r="H3" s="371"/>
      <c r="I3" s="371"/>
    </row>
    <row r="11" spans="1:9" ht="9" customHeight="1" x14ac:dyDescent="0.3">
      <c r="A11" s="930"/>
      <c r="B11" s="930"/>
      <c r="C11" s="930"/>
      <c r="D11" s="930"/>
      <c r="E11" s="930"/>
      <c r="F11" s="930"/>
      <c r="G11" s="930"/>
      <c r="H11" s="930"/>
      <c r="I11" s="930"/>
    </row>
    <row r="61" spans="10:25" x14ac:dyDescent="0.15"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</row>
    <row r="62" spans="10:25" x14ac:dyDescent="0.15"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</row>
    <row r="63" spans="10:25" x14ac:dyDescent="0.15"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</row>
    <row r="64" spans="10:25" x14ac:dyDescent="0.15"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</row>
    <row r="65" spans="10:25" x14ac:dyDescent="0.15"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</row>
    <row r="66" spans="10:25" x14ac:dyDescent="0.15"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</row>
    <row r="67" spans="10:25" x14ac:dyDescent="0.15"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</row>
    <row r="68" spans="10:25" x14ac:dyDescent="0.15"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</row>
    <row r="69" spans="10:25" x14ac:dyDescent="0.15"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</row>
    <row r="70" spans="10:25" x14ac:dyDescent="0.15"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</row>
    <row r="71" spans="10:25" x14ac:dyDescent="0.15"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</row>
    <row r="72" spans="10:25" x14ac:dyDescent="0.15"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</row>
    <row r="73" spans="10:25" x14ac:dyDescent="0.15"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</row>
    <row r="74" spans="10:25" x14ac:dyDescent="0.15"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</row>
    <row r="75" spans="10:25" x14ac:dyDescent="0.15"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</row>
    <row r="76" spans="10:25" x14ac:dyDescent="0.15"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</row>
    <row r="77" spans="10:25" x14ac:dyDescent="0.15"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</row>
  </sheetData>
  <mergeCells count="1">
    <mergeCell ref="A11:I11"/>
  </mergeCells>
  <phoneticPr fontId="2"/>
  <printOptions horizontalCentered="1" verticalCentered="1"/>
  <pageMargins left="0.78740157480314965" right="0.70866141732283472" top="1.299212598425197" bottom="0.98425196850393704" header="0.47244094488188981" footer="0.51181102362204722"/>
  <pageSetup paperSize="9" orientation="portrait" r:id="rId1"/>
  <headerFooter alignWithMargins="0"/>
  <colBreaks count="1" manualBreakCount="1">
    <brk id="9" min="12" max="5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"/>
  <sheetViews>
    <sheetView view="pageBreakPreview" zoomScaleNormal="100" zoomScaleSheetLayoutView="100" workbookViewId="0">
      <selection sqref="A1:I1"/>
    </sheetView>
  </sheetViews>
  <sheetFormatPr defaultRowHeight="13.5" x14ac:dyDescent="0.15"/>
  <sheetData>
    <row r="1" spans="1:9" ht="18.75" x14ac:dyDescent="0.2">
      <c r="A1" s="931" t="s">
        <v>764</v>
      </c>
      <c r="B1" s="932"/>
      <c r="C1" s="932"/>
      <c r="D1" s="932"/>
      <c r="E1" s="932"/>
      <c r="F1" s="932"/>
      <c r="G1" s="932"/>
      <c r="H1" s="932"/>
      <c r="I1" s="932"/>
    </row>
    <row r="2" spans="1:9" ht="14.25" x14ac:dyDescent="0.15">
      <c r="F2" s="933" t="s">
        <v>765</v>
      </c>
      <c r="G2" s="934"/>
      <c r="H2" s="934"/>
      <c r="I2" s="934"/>
    </row>
  </sheetData>
  <mergeCells count="2">
    <mergeCell ref="A1:I1"/>
    <mergeCell ref="F2:I2"/>
  </mergeCells>
  <phoneticPr fontId="2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B59"/>
  <sheetViews>
    <sheetView view="pageBreakPreview" zoomScale="90" zoomScaleNormal="100" zoomScaleSheetLayoutView="90" workbookViewId="0">
      <selection sqref="A1:H1"/>
    </sheetView>
  </sheetViews>
  <sheetFormatPr defaultRowHeight="12" x14ac:dyDescent="0.15"/>
  <cols>
    <col min="1" max="1" width="3.25" style="18" customWidth="1"/>
    <col min="2" max="2" width="7.625" style="18" bestFit="1" customWidth="1"/>
    <col min="3" max="8" width="12.625" style="18" customWidth="1"/>
    <col min="9" max="9" width="14.375" style="18" customWidth="1"/>
    <col min="10" max="10" width="14.375" style="173" customWidth="1"/>
    <col min="11" max="14" width="14.375" style="18" customWidth="1"/>
    <col min="15" max="15" width="15.375" style="18" bestFit="1" customWidth="1"/>
    <col min="16" max="16" width="9" style="18"/>
    <col min="17" max="17" width="10.875" style="18" bestFit="1" customWidth="1"/>
    <col min="18" max="16384" width="9" style="18"/>
  </cols>
  <sheetData>
    <row r="1" spans="1:22" s="12" customFormat="1" ht="21" customHeight="1" x14ac:dyDescent="0.15">
      <c r="A1" s="935" t="s">
        <v>457</v>
      </c>
      <c r="B1" s="935"/>
      <c r="C1" s="935"/>
      <c r="D1" s="935"/>
      <c r="E1" s="935"/>
      <c r="F1" s="935"/>
      <c r="G1" s="935"/>
      <c r="H1" s="935"/>
      <c r="I1" s="12" t="s">
        <v>352</v>
      </c>
      <c r="J1" s="170"/>
    </row>
    <row r="2" spans="1:22" s="14" customFormat="1" ht="12.6" customHeight="1" x14ac:dyDescent="0.15">
      <c r="A2" s="936"/>
      <c r="B2" s="936"/>
      <c r="C2" s="110"/>
      <c r="J2" s="171"/>
      <c r="N2" s="15" t="s">
        <v>161</v>
      </c>
    </row>
    <row r="3" spans="1:22" ht="19.5" customHeight="1" x14ac:dyDescent="0.15">
      <c r="A3" s="937" t="s">
        <v>8</v>
      </c>
      <c r="B3" s="938"/>
      <c r="C3" s="939" t="s">
        <v>406</v>
      </c>
      <c r="D3" s="941" t="s">
        <v>407</v>
      </c>
      <c r="E3" s="943" t="s">
        <v>349</v>
      </c>
      <c r="F3" s="944"/>
      <c r="G3" s="945"/>
      <c r="H3" s="948" t="s">
        <v>353</v>
      </c>
      <c r="I3" s="950" t="s">
        <v>298</v>
      </c>
      <c r="J3" s="952" t="s">
        <v>299</v>
      </c>
      <c r="K3" s="954" t="s">
        <v>411</v>
      </c>
      <c r="L3" s="955" t="s">
        <v>300</v>
      </c>
      <c r="M3" s="955" t="s">
        <v>301</v>
      </c>
      <c r="N3" s="956" t="s">
        <v>412</v>
      </c>
    </row>
    <row r="4" spans="1:22" s="19" customFormat="1" ht="19.5" customHeight="1" x14ac:dyDescent="0.15">
      <c r="A4" s="937"/>
      <c r="B4" s="938"/>
      <c r="C4" s="940"/>
      <c r="D4" s="942"/>
      <c r="E4" s="765" t="s">
        <v>408</v>
      </c>
      <c r="F4" s="765" t="s">
        <v>409</v>
      </c>
      <c r="G4" s="766" t="s">
        <v>410</v>
      </c>
      <c r="H4" s="949"/>
      <c r="I4" s="951"/>
      <c r="J4" s="953"/>
      <c r="K4" s="954"/>
      <c r="L4" s="954"/>
      <c r="M4" s="954"/>
      <c r="N4" s="957"/>
    </row>
    <row r="5" spans="1:22" ht="16.899999999999999" customHeight="1" x14ac:dyDescent="0.15">
      <c r="A5" s="19" t="s">
        <v>354</v>
      </c>
      <c r="B5" s="20" t="s">
        <v>277</v>
      </c>
      <c r="C5" s="21"/>
      <c r="D5" s="22">
        <v>12203</v>
      </c>
      <c r="E5" s="22">
        <v>68981</v>
      </c>
      <c r="F5" s="22">
        <v>33725</v>
      </c>
      <c r="G5" s="111">
        <v>35256</v>
      </c>
      <c r="H5" s="23">
        <v>100</v>
      </c>
      <c r="I5" s="24"/>
      <c r="J5" s="172"/>
      <c r="K5" s="22"/>
      <c r="L5" s="25"/>
      <c r="M5" s="25">
        <v>5.6527902974678357</v>
      </c>
      <c r="N5" s="23">
        <v>95.657476741547541</v>
      </c>
      <c r="O5" s="383"/>
      <c r="R5" s="383"/>
      <c r="S5" s="383"/>
    </row>
    <row r="6" spans="1:22" ht="16.899999999999999" customHeight="1" x14ac:dyDescent="0.15">
      <c r="A6" s="19" t="s">
        <v>734</v>
      </c>
      <c r="B6" s="20" t="s">
        <v>278</v>
      </c>
      <c r="C6" s="21"/>
      <c r="D6" s="22">
        <v>12714</v>
      </c>
      <c r="E6" s="22">
        <v>71880</v>
      </c>
      <c r="F6" s="22">
        <v>35287</v>
      </c>
      <c r="G6" s="111">
        <v>36593</v>
      </c>
      <c r="H6" s="23">
        <v>104.20260651483743</v>
      </c>
      <c r="I6" s="24"/>
      <c r="J6" s="172"/>
      <c r="K6" s="22">
        <v>2899</v>
      </c>
      <c r="L6" s="25">
        <v>4.2026065148374192</v>
      </c>
      <c r="M6" s="25">
        <v>5.6536101934874941</v>
      </c>
      <c r="N6" s="23">
        <v>96.431011395622107</v>
      </c>
      <c r="O6" s="384"/>
      <c r="P6" s="211"/>
      <c r="Q6" s="383"/>
      <c r="R6" s="383"/>
      <c r="S6" s="383"/>
    </row>
    <row r="7" spans="1:22" ht="16.899999999999999" customHeight="1" x14ac:dyDescent="0.15">
      <c r="A7" s="19" t="s">
        <v>354</v>
      </c>
      <c r="B7" s="20" t="s">
        <v>279</v>
      </c>
      <c r="C7" s="21"/>
      <c r="D7" s="22">
        <v>13178</v>
      </c>
      <c r="E7" s="22">
        <v>74561</v>
      </c>
      <c r="F7" s="22">
        <v>36843</v>
      </c>
      <c r="G7" s="111">
        <v>37718</v>
      </c>
      <c r="H7" s="23">
        <v>108.0891839781969</v>
      </c>
      <c r="I7" s="24"/>
      <c r="J7" s="172"/>
      <c r="K7" s="22">
        <v>2681</v>
      </c>
      <c r="L7" s="25">
        <v>3.7298274902615467</v>
      </c>
      <c r="M7" s="25">
        <v>5.6579905903779029</v>
      </c>
      <c r="N7" s="23">
        <v>97.680152712232882</v>
      </c>
      <c r="O7" s="383"/>
      <c r="Q7" s="381"/>
      <c r="R7" s="383"/>
      <c r="S7" s="383"/>
    </row>
    <row r="8" spans="1:22" ht="16.899999999999999" customHeight="1" x14ac:dyDescent="0.15">
      <c r="A8" s="19" t="s">
        <v>735</v>
      </c>
      <c r="B8" s="20" t="s">
        <v>280</v>
      </c>
      <c r="C8" s="21">
        <v>489.14</v>
      </c>
      <c r="D8" s="22">
        <v>13310</v>
      </c>
      <c r="E8" s="22">
        <v>75484</v>
      </c>
      <c r="F8" s="22">
        <v>37100</v>
      </c>
      <c r="G8" s="111">
        <v>38384</v>
      </c>
      <c r="H8" s="23">
        <v>109.42723358605994</v>
      </c>
      <c r="I8" s="24">
        <v>27.211023428875169</v>
      </c>
      <c r="J8" s="172">
        <v>154.31982663450137</v>
      </c>
      <c r="K8" s="22">
        <v>923</v>
      </c>
      <c r="L8" s="25">
        <v>1.2379125816445595</v>
      </c>
      <c r="M8" s="25">
        <v>5.6712246431254698</v>
      </c>
      <c r="N8" s="23">
        <v>96.654856190079201</v>
      </c>
      <c r="O8" s="269"/>
      <c r="Q8" s="381"/>
      <c r="R8" s="383"/>
      <c r="S8" s="383"/>
    </row>
    <row r="9" spans="1:22" ht="16.899999999999999" customHeight="1" x14ac:dyDescent="0.15">
      <c r="A9" s="19" t="s">
        <v>736</v>
      </c>
      <c r="B9" s="20" t="s">
        <v>281</v>
      </c>
      <c r="C9" s="21">
        <v>489.14</v>
      </c>
      <c r="D9" s="22">
        <v>13329</v>
      </c>
      <c r="E9" s="22">
        <v>77462</v>
      </c>
      <c r="F9" s="22">
        <v>37951</v>
      </c>
      <c r="G9" s="111">
        <v>39511</v>
      </c>
      <c r="H9" s="23">
        <v>112.29468984213045</v>
      </c>
      <c r="I9" s="24">
        <v>27.249867113709776</v>
      </c>
      <c r="J9" s="172">
        <v>158.36365866623052</v>
      </c>
      <c r="K9" s="22">
        <v>1978</v>
      </c>
      <c r="L9" s="25">
        <v>2.6204228710720154</v>
      </c>
      <c r="M9" s="25">
        <v>5.8115387500937805</v>
      </c>
      <c r="N9" s="23">
        <v>96.051732428943836</v>
      </c>
      <c r="O9" s="383"/>
      <c r="Q9" s="381"/>
      <c r="R9" s="383"/>
      <c r="S9" s="383"/>
      <c r="U9" s="946"/>
      <c r="V9" s="946"/>
    </row>
    <row r="10" spans="1:22" ht="16.899999999999999" customHeight="1" x14ac:dyDescent="0.15">
      <c r="A10" s="19" t="s">
        <v>734</v>
      </c>
      <c r="B10" s="20" t="s">
        <v>282</v>
      </c>
      <c r="C10" s="21">
        <v>489.14</v>
      </c>
      <c r="D10" s="22">
        <v>17352</v>
      </c>
      <c r="E10" s="22">
        <v>98574</v>
      </c>
      <c r="F10" s="22">
        <v>46954</v>
      </c>
      <c r="G10" s="111">
        <v>51620</v>
      </c>
      <c r="H10" s="23">
        <v>142.90021890085677</v>
      </c>
      <c r="I10" s="24">
        <v>35.474506276321705</v>
      </c>
      <c r="J10" s="172">
        <v>201.52512573087461</v>
      </c>
      <c r="K10" s="22">
        <v>21112</v>
      </c>
      <c r="L10" s="25">
        <v>27.25465389481294</v>
      </c>
      <c r="M10" s="25">
        <v>5.680843706777317</v>
      </c>
      <c r="N10" s="23">
        <v>90.960867880666413</v>
      </c>
      <c r="O10" s="383"/>
      <c r="Q10" s="381"/>
      <c r="R10" s="383"/>
      <c r="S10" s="383"/>
    </row>
    <row r="11" spans="1:22" ht="16.899999999999999" customHeight="1" x14ac:dyDescent="0.15">
      <c r="A11" s="19" t="s">
        <v>735</v>
      </c>
      <c r="B11" s="20" t="s">
        <v>283</v>
      </c>
      <c r="C11" s="21">
        <v>490.25</v>
      </c>
      <c r="D11" s="22">
        <v>17246</v>
      </c>
      <c r="E11" s="22">
        <v>98504</v>
      </c>
      <c r="F11" s="22">
        <v>47507</v>
      </c>
      <c r="G11" s="111">
        <v>50997</v>
      </c>
      <c r="H11" s="23">
        <v>142.79874168249231</v>
      </c>
      <c r="I11" s="24">
        <v>35.177970423253441</v>
      </c>
      <c r="J11" s="172">
        <v>200.9260581336053</v>
      </c>
      <c r="K11" s="22">
        <v>-70</v>
      </c>
      <c r="L11" s="25">
        <v>-7.1012640249964482E-2</v>
      </c>
      <c r="M11" s="25">
        <v>5.7117012640612312</v>
      </c>
      <c r="N11" s="23">
        <v>93.156460183932381</v>
      </c>
      <c r="O11" s="383"/>
      <c r="Q11" s="381"/>
      <c r="R11" s="383"/>
      <c r="S11" s="383"/>
    </row>
    <row r="12" spans="1:22" ht="16.899999999999999" customHeight="1" x14ac:dyDescent="0.15">
      <c r="A12" s="19" t="s">
        <v>734</v>
      </c>
      <c r="B12" s="20" t="s">
        <v>284</v>
      </c>
      <c r="C12" s="21">
        <v>490.17</v>
      </c>
      <c r="D12" s="22">
        <v>17379</v>
      </c>
      <c r="E12" s="22">
        <v>95999</v>
      </c>
      <c r="F12" s="22">
        <v>46157</v>
      </c>
      <c r="G12" s="111">
        <v>49842</v>
      </c>
      <c r="H12" s="23">
        <v>139.16730693959207</v>
      </c>
      <c r="I12" s="24">
        <v>35.455046208458292</v>
      </c>
      <c r="J12" s="172">
        <v>195.8483791337699</v>
      </c>
      <c r="K12" s="22">
        <v>-2505</v>
      </c>
      <c r="L12" s="25">
        <v>-2.5430439373020386</v>
      </c>
      <c r="M12" s="25">
        <v>5.5238506243167045</v>
      </c>
      <c r="N12" s="23">
        <v>92.606636972834153</v>
      </c>
      <c r="O12" s="383"/>
      <c r="Q12" s="381"/>
      <c r="R12" s="383"/>
      <c r="S12" s="383"/>
    </row>
    <row r="13" spans="1:22" ht="16.899999999999999" customHeight="1" x14ac:dyDescent="0.15">
      <c r="A13" s="19" t="s">
        <v>735</v>
      </c>
      <c r="B13" s="20" t="s">
        <v>17</v>
      </c>
      <c r="C13" s="21">
        <v>490.25</v>
      </c>
      <c r="D13" s="22">
        <v>18161</v>
      </c>
      <c r="E13" s="22">
        <v>91896</v>
      </c>
      <c r="F13" s="22">
        <v>44217</v>
      </c>
      <c r="G13" s="111">
        <v>47679</v>
      </c>
      <c r="H13" s="23">
        <v>133.21929226888565</v>
      </c>
      <c r="I13" s="24">
        <v>37.044365119836819</v>
      </c>
      <c r="J13" s="172">
        <v>187.44722080571137</v>
      </c>
      <c r="K13" s="22">
        <v>-4103</v>
      </c>
      <c r="L13" s="25">
        <v>-4.2740028541963984</v>
      </c>
      <c r="M13" s="25">
        <v>5.0600737844832331</v>
      </c>
      <c r="N13" s="23">
        <v>92.738941672434407</v>
      </c>
      <c r="O13" s="383"/>
      <c r="Q13" s="381"/>
      <c r="R13" s="383"/>
      <c r="S13" s="383"/>
      <c r="U13" s="946"/>
      <c r="V13" s="946"/>
    </row>
    <row r="14" spans="1:22" ht="16.899999999999999" customHeight="1" x14ac:dyDescent="0.15">
      <c r="A14" s="19" t="s">
        <v>737</v>
      </c>
      <c r="B14" s="20" t="s">
        <v>18</v>
      </c>
      <c r="C14" s="21">
        <v>490.25</v>
      </c>
      <c r="D14" s="22">
        <v>19060</v>
      </c>
      <c r="E14" s="22">
        <v>89928</v>
      </c>
      <c r="F14" s="22">
        <v>43228</v>
      </c>
      <c r="G14" s="111">
        <v>46700</v>
      </c>
      <c r="H14" s="23">
        <v>130.36633275829578</v>
      </c>
      <c r="I14" s="24">
        <v>38.878123406425296</v>
      </c>
      <c r="J14" s="172">
        <v>183.43294237633862</v>
      </c>
      <c r="K14" s="22">
        <v>-1968</v>
      </c>
      <c r="L14" s="25">
        <v>-2.1415513188822146</v>
      </c>
      <c r="M14" s="25">
        <v>4.7181532004197271</v>
      </c>
      <c r="N14" s="23">
        <v>92.565310492505347</v>
      </c>
      <c r="O14" s="383"/>
      <c r="Q14" s="381"/>
      <c r="R14" s="383"/>
      <c r="S14" s="383"/>
    </row>
    <row r="15" spans="1:22" ht="16.899999999999999" customHeight="1" x14ac:dyDescent="0.15">
      <c r="A15" s="19" t="s">
        <v>736</v>
      </c>
      <c r="B15" s="20" t="s">
        <v>19</v>
      </c>
      <c r="C15" s="21">
        <v>489.94</v>
      </c>
      <c r="D15" s="22">
        <v>20450</v>
      </c>
      <c r="E15" s="22">
        <v>89196</v>
      </c>
      <c r="F15" s="22">
        <v>42977</v>
      </c>
      <c r="G15" s="111">
        <v>46219</v>
      </c>
      <c r="H15" s="23">
        <v>129.30517098911295</v>
      </c>
      <c r="I15" s="24">
        <v>41.739804874066209</v>
      </c>
      <c r="J15" s="172">
        <v>182.05494550353106</v>
      </c>
      <c r="K15" s="22">
        <v>-732</v>
      </c>
      <c r="L15" s="25">
        <v>-0.81398452095009333</v>
      </c>
      <c r="M15" s="25">
        <v>4.3616625916870415</v>
      </c>
      <c r="N15" s="23">
        <v>92.98556870551073</v>
      </c>
      <c r="O15" s="383"/>
      <c r="Q15" s="381"/>
      <c r="R15" s="383"/>
      <c r="S15" s="383"/>
    </row>
    <row r="16" spans="1:22" ht="16.899999999999999" customHeight="1" x14ac:dyDescent="0.15">
      <c r="A16" s="19" t="s">
        <v>734</v>
      </c>
      <c r="B16" s="20" t="s">
        <v>20</v>
      </c>
      <c r="C16" s="21">
        <v>489.94</v>
      </c>
      <c r="D16" s="22">
        <v>22724</v>
      </c>
      <c r="E16" s="22">
        <v>92924</v>
      </c>
      <c r="F16" s="22">
        <v>45180</v>
      </c>
      <c r="G16" s="111">
        <v>47744</v>
      </c>
      <c r="H16" s="23">
        <v>134.70955770429541</v>
      </c>
      <c r="I16" s="24">
        <v>46.381189533412254</v>
      </c>
      <c r="J16" s="172">
        <v>189.66404049475446</v>
      </c>
      <c r="K16" s="22">
        <v>3728</v>
      </c>
      <c r="L16" s="25">
        <v>4.1795596215076909</v>
      </c>
      <c r="M16" s="25">
        <v>4.0892448512585808</v>
      </c>
      <c r="N16" s="23">
        <v>94.629691689008041</v>
      </c>
      <c r="O16" s="383"/>
      <c r="Q16" s="381"/>
      <c r="R16" s="383"/>
      <c r="S16" s="383"/>
      <c r="U16" s="946"/>
      <c r="V16" s="946"/>
    </row>
    <row r="17" spans="1:27" ht="16.899999999999999" customHeight="1" x14ac:dyDescent="0.15">
      <c r="A17" s="19" t="s">
        <v>734</v>
      </c>
      <c r="B17" s="20" t="s">
        <v>21</v>
      </c>
      <c r="C17" s="21">
        <v>489.94</v>
      </c>
      <c r="D17" s="22">
        <v>24436</v>
      </c>
      <c r="E17" s="22">
        <v>95999</v>
      </c>
      <c r="F17" s="22">
        <v>46973</v>
      </c>
      <c r="G17" s="111">
        <v>49026</v>
      </c>
      <c r="H17" s="23">
        <v>139.16730693959207</v>
      </c>
      <c r="I17" s="24">
        <v>49.875494958566357</v>
      </c>
      <c r="J17" s="172">
        <v>195.94031922276199</v>
      </c>
      <c r="K17" s="22">
        <v>3075</v>
      </c>
      <c r="L17" s="25">
        <v>3.3091558693125562</v>
      </c>
      <c r="M17" s="25">
        <v>3.9285889670977245</v>
      </c>
      <c r="N17" s="23">
        <v>95.812426059641822</v>
      </c>
      <c r="O17" s="383"/>
      <c r="Q17" s="381"/>
      <c r="R17" s="383"/>
      <c r="S17" s="383"/>
      <c r="U17" s="946"/>
      <c r="V17" s="946"/>
      <c r="W17" s="44"/>
      <c r="X17" s="44"/>
      <c r="Y17" s="44"/>
      <c r="Z17" s="44"/>
      <c r="AA17" s="44"/>
    </row>
    <row r="18" spans="1:27" ht="16.899999999999999" customHeight="1" x14ac:dyDescent="0.15">
      <c r="A18" s="19" t="s">
        <v>734</v>
      </c>
      <c r="B18" s="20" t="s">
        <v>22</v>
      </c>
      <c r="C18" s="21">
        <v>490.09</v>
      </c>
      <c r="D18" s="22">
        <v>25736</v>
      </c>
      <c r="E18" s="22">
        <v>98820</v>
      </c>
      <c r="F18" s="22">
        <v>48647</v>
      </c>
      <c r="G18" s="111">
        <v>50173</v>
      </c>
      <c r="H18" s="23">
        <v>143.25683883968051</v>
      </c>
      <c r="I18" s="24">
        <v>52.512803770735992</v>
      </c>
      <c r="J18" s="172">
        <v>201.63643412434453</v>
      </c>
      <c r="K18" s="22">
        <v>2821</v>
      </c>
      <c r="L18" s="25">
        <v>2.9385722767945497</v>
      </c>
      <c r="M18" s="25">
        <v>3.8397575380789557</v>
      </c>
      <c r="N18" s="23">
        <v>96.958523508660036</v>
      </c>
      <c r="O18" s="383"/>
      <c r="Q18" s="381"/>
      <c r="R18" s="383"/>
      <c r="S18" s="383"/>
    </row>
    <row r="19" spans="1:27" ht="16.899999999999999" customHeight="1" x14ac:dyDescent="0.15">
      <c r="A19" s="19"/>
      <c r="B19" s="20" t="s">
        <v>23</v>
      </c>
      <c r="C19" s="21">
        <v>490.09</v>
      </c>
      <c r="D19" s="22">
        <v>26014</v>
      </c>
      <c r="E19" s="22">
        <v>99152</v>
      </c>
      <c r="F19" s="22">
        <v>48791</v>
      </c>
      <c r="G19" s="111">
        <v>50361</v>
      </c>
      <c r="H19" s="23">
        <v>143.73813078963775</v>
      </c>
      <c r="I19" s="24">
        <v>53.080046522067377</v>
      </c>
      <c r="J19" s="172">
        <v>202.31386071945971</v>
      </c>
      <c r="K19" s="22">
        <v>332</v>
      </c>
      <c r="L19" s="25">
        <v>0.33596437968022669</v>
      </c>
      <c r="M19" s="25">
        <v>3.8114861228569232</v>
      </c>
      <c r="N19" s="23">
        <v>96.882508290145154</v>
      </c>
      <c r="O19" s="383"/>
      <c r="Q19" s="381"/>
      <c r="R19" s="383"/>
      <c r="S19" s="383"/>
    </row>
    <row r="20" spans="1:27" ht="16.899999999999999" customHeight="1" x14ac:dyDescent="0.15">
      <c r="A20" s="19"/>
      <c r="B20" s="20" t="s">
        <v>24</v>
      </c>
      <c r="C20" s="21">
        <v>490.09</v>
      </c>
      <c r="D20" s="22">
        <v>26365</v>
      </c>
      <c r="E20" s="22">
        <v>99680</v>
      </c>
      <c r="F20" s="22">
        <v>49043</v>
      </c>
      <c r="G20" s="111">
        <v>50637</v>
      </c>
      <c r="H20" s="23">
        <v>144.50355895101552</v>
      </c>
      <c r="I20" s="24">
        <v>53.796241506662042</v>
      </c>
      <c r="J20" s="172">
        <v>203.39121385867904</v>
      </c>
      <c r="K20" s="22">
        <v>528</v>
      </c>
      <c r="L20" s="25">
        <v>0.53251573341939651</v>
      </c>
      <c r="M20" s="25">
        <v>3.7807699601744735</v>
      </c>
      <c r="N20" s="23">
        <v>96.852104192586452</v>
      </c>
      <c r="O20" s="383"/>
      <c r="Q20" s="381"/>
      <c r="R20" s="383"/>
      <c r="S20" s="383"/>
    </row>
    <row r="21" spans="1:27" ht="16.899999999999999" customHeight="1" x14ac:dyDescent="0.15">
      <c r="A21" s="19"/>
      <c r="B21" s="20" t="s">
        <v>25</v>
      </c>
      <c r="C21" s="21">
        <v>490.09</v>
      </c>
      <c r="D21" s="22">
        <v>26778</v>
      </c>
      <c r="E21" s="22">
        <v>100185</v>
      </c>
      <c r="F21" s="22">
        <v>49267</v>
      </c>
      <c r="G21" s="111">
        <v>50918</v>
      </c>
      <c r="H21" s="23">
        <v>145.2356445977878</v>
      </c>
      <c r="I21" s="24">
        <v>54.638943867452923</v>
      </c>
      <c r="J21" s="172">
        <v>204.42163684221268</v>
      </c>
      <c r="K21" s="22">
        <v>505</v>
      </c>
      <c r="L21" s="25">
        <v>0.50662118780096299</v>
      </c>
      <c r="M21" s="25">
        <v>3.7413174994398388</v>
      </c>
      <c r="N21" s="23">
        <v>96.757531717663696</v>
      </c>
      <c r="O21" s="383"/>
      <c r="Q21" s="381"/>
      <c r="R21" s="383"/>
      <c r="S21" s="383"/>
    </row>
    <row r="22" spans="1:27" ht="16.899999999999999" customHeight="1" x14ac:dyDescent="0.15">
      <c r="A22" s="19"/>
      <c r="B22" s="20" t="s">
        <v>285</v>
      </c>
      <c r="C22" s="21">
        <v>490.09</v>
      </c>
      <c r="D22" s="22">
        <v>27216</v>
      </c>
      <c r="E22" s="22">
        <v>100650</v>
      </c>
      <c r="F22" s="22">
        <v>49578</v>
      </c>
      <c r="G22" s="111">
        <v>51072</v>
      </c>
      <c r="H22" s="23">
        <v>145.90974326263756</v>
      </c>
      <c r="I22" s="24">
        <v>55.53265726703259</v>
      </c>
      <c r="J22" s="172">
        <v>205.37044216368423</v>
      </c>
      <c r="K22" s="22">
        <v>465</v>
      </c>
      <c r="L22" s="25">
        <v>0.46414133852373113</v>
      </c>
      <c r="M22" s="25">
        <v>3.6981922398589067</v>
      </c>
      <c r="N22" s="23">
        <v>97.074718045112789</v>
      </c>
      <c r="O22" s="383"/>
      <c r="Q22" s="381"/>
      <c r="R22" s="383"/>
      <c r="S22" s="383"/>
    </row>
    <row r="23" spans="1:27" ht="16.899999999999999" customHeight="1" x14ac:dyDescent="0.15">
      <c r="A23" s="19" t="s">
        <v>734</v>
      </c>
      <c r="B23" s="20" t="s">
        <v>286</v>
      </c>
      <c r="C23" s="21">
        <v>490.5</v>
      </c>
      <c r="D23" s="22">
        <v>27839</v>
      </c>
      <c r="E23" s="22">
        <v>101098</v>
      </c>
      <c r="F23" s="22">
        <v>49881</v>
      </c>
      <c r="G23" s="111">
        <v>51217</v>
      </c>
      <c r="H23" s="23">
        <v>146.55774778562213</v>
      </c>
      <c r="I23" s="24">
        <v>56.756371049949031</v>
      </c>
      <c r="J23" s="172">
        <v>206.11213047910294</v>
      </c>
      <c r="K23" s="22">
        <v>448</v>
      </c>
      <c r="L23" s="25">
        <v>0.44510680576254913</v>
      </c>
      <c r="M23" s="25">
        <v>3.6315241208376738</v>
      </c>
      <c r="N23" s="23">
        <v>97.39149110646855</v>
      </c>
      <c r="O23" s="383"/>
      <c r="Q23" s="381"/>
      <c r="R23" s="383"/>
      <c r="S23" s="383"/>
    </row>
    <row r="24" spans="1:27" ht="16.899999999999999" customHeight="1" x14ac:dyDescent="0.15">
      <c r="A24" s="19"/>
      <c r="B24" s="20" t="s">
        <v>26</v>
      </c>
      <c r="C24" s="21">
        <v>490.5</v>
      </c>
      <c r="D24" s="22">
        <v>28386</v>
      </c>
      <c r="E24" s="22">
        <v>101625</v>
      </c>
      <c r="F24" s="22">
        <v>50129</v>
      </c>
      <c r="G24" s="111">
        <v>51496</v>
      </c>
      <c r="H24" s="23">
        <v>147.3231759469999</v>
      </c>
      <c r="I24" s="24">
        <v>57.871559633027523</v>
      </c>
      <c r="J24" s="172">
        <v>207.18654434250766</v>
      </c>
      <c r="K24" s="22">
        <v>527</v>
      </c>
      <c r="L24" s="25">
        <v>0.52227069052494146</v>
      </c>
      <c r="M24" s="25">
        <v>3.5801099133375609</v>
      </c>
      <c r="N24" s="23">
        <v>97.345424887369887</v>
      </c>
      <c r="O24" s="383"/>
      <c r="Q24" s="381"/>
      <c r="R24" s="383"/>
      <c r="S24" s="383"/>
    </row>
    <row r="25" spans="1:27" ht="16.899999999999999" customHeight="1" x14ac:dyDescent="0.15">
      <c r="A25" s="19"/>
      <c r="B25" s="20" t="s">
        <v>27</v>
      </c>
      <c r="C25" s="21">
        <v>490.62</v>
      </c>
      <c r="D25" s="22">
        <v>29078</v>
      </c>
      <c r="E25" s="22">
        <v>102345</v>
      </c>
      <c r="F25" s="22">
        <v>50624</v>
      </c>
      <c r="G25" s="111">
        <v>51721</v>
      </c>
      <c r="H25" s="23">
        <v>148.36694162160597</v>
      </c>
      <c r="I25" s="24">
        <v>59.267865150218093</v>
      </c>
      <c r="J25" s="172">
        <v>208.60339977987036</v>
      </c>
      <c r="K25" s="22">
        <v>720</v>
      </c>
      <c r="L25" s="25">
        <v>0.70848708487084877</v>
      </c>
      <c r="M25" s="25">
        <v>3.5196712291079169</v>
      </c>
      <c r="N25" s="23">
        <v>97.879004659616015</v>
      </c>
      <c r="O25" s="383"/>
      <c r="Q25" s="381"/>
      <c r="R25" s="383"/>
      <c r="S25" s="383"/>
    </row>
    <row r="26" spans="1:27" ht="16.899999999999999" customHeight="1" x14ac:dyDescent="0.15">
      <c r="A26" s="19"/>
      <c r="B26" s="20" t="s">
        <v>28</v>
      </c>
      <c r="C26" s="21">
        <v>490.62</v>
      </c>
      <c r="D26" s="22">
        <v>29589</v>
      </c>
      <c r="E26" s="22">
        <v>103257</v>
      </c>
      <c r="F26" s="22">
        <v>51079</v>
      </c>
      <c r="G26" s="111">
        <v>52178</v>
      </c>
      <c r="H26" s="23">
        <v>149.6890448094403</v>
      </c>
      <c r="I26" s="24">
        <v>60.309404427051483</v>
      </c>
      <c r="J26" s="172">
        <v>210.46227222697811</v>
      </c>
      <c r="K26" s="22">
        <v>912</v>
      </c>
      <c r="L26" s="25">
        <v>0.89110362010845667</v>
      </c>
      <c r="M26" s="25">
        <v>3.4897090134847408</v>
      </c>
      <c r="N26" s="23">
        <v>97.89374832304803</v>
      </c>
      <c r="O26" s="383"/>
      <c r="Q26" s="381"/>
      <c r="R26" s="383"/>
      <c r="S26" s="383"/>
    </row>
    <row r="27" spans="1:27" ht="16.899999999999999" customHeight="1" x14ac:dyDescent="0.15">
      <c r="A27" s="19"/>
      <c r="B27" s="20" t="s">
        <v>29</v>
      </c>
      <c r="C27" s="21">
        <v>490.62</v>
      </c>
      <c r="D27" s="22">
        <v>30190</v>
      </c>
      <c r="E27" s="22">
        <v>103742</v>
      </c>
      <c r="F27" s="22">
        <v>51368</v>
      </c>
      <c r="G27" s="111">
        <v>52374</v>
      </c>
      <c r="H27" s="23">
        <v>150.39213696525132</v>
      </c>
      <c r="I27" s="24">
        <v>61.534385063796826</v>
      </c>
      <c r="J27" s="172">
        <v>211.45081733317028</v>
      </c>
      <c r="K27" s="22">
        <v>485</v>
      </c>
      <c r="L27" s="25">
        <v>0.46970181198369121</v>
      </c>
      <c r="M27" s="25">
        <v>3.4363034117257372</v>
      </c>
      <c r="N27" s="23">
        <v>98.079199602856377</v>
      </c>
      <c r="O27" s="383"/>
      <c r="Q27" s="381"/>
      <c r="R27" s="383"/>
      <c r="S27" s="383"/>
    </row>
    <row r="28" spans="1:27" ht="16.899999999999999" customHeight="1" x14ac:dyDescent="0.15">
      <c r="A28" s="19" t="s">
        <v>737</v>
      </c>
      <c r="B28" s="20" t="s">
        <v>30</v>
      </c>
      <c r="C28" s="21">
        <v>490.62</v>
      </c>
      <c r="D28" s="22">
        <v>30571</v>
      </c>
      <c r="E28" s="22">
        <v>104019</v>
      </c>
      <c r="F28" s="22">
        <v>51577</v>
      </c>
      <c r="G28" s="111">
        <v>52442</v>
      </c>
      <c r="H28" s="23">
        <v>150.79369681506503</v>
      </c>
      <c r="I28" s="24">
        <v>62.310953487424072</v>
      </c>
      <c r="J28" s="172">
        <v>212.01540907423259</v>
      </c>
      <c r="K28" s="22">
        <v>277</v>
      </c>
      <c r="L28" s="25">
        <v>0.26700854041757438</v>
      </c>
      <c r="M28" s="25">
        <v>3.4025383533414022</v>
      </c>
      <c r="N28" s="23">
        <v>98.350558712482368</v>
      </c>
      <c r="O28" s="383"/>
      <c r="Q28" s="381"/>
      <c r="R28" s="383"/>
      <c r="S28" s="383"/>
    </row>
    <row r="29" spans="1:27" ht="16.899999999999999" customHeight="1" x14ac:dyDescent="0.15">
      <c r="A29" s="19"/>
      <c r="B29" s="20" t="s">
        <v>31</v>
      </c>
      <c r="C29" s="21">
        <v>490.62</v>
      </c>
      <c r="D29" s="22">
        <v>31058</v>
      </c>
      <c r="E29" s="22">
        <v>104462</v>
      </c>
      <c r="F29" s="22">
        <v>51796</v>
      </c>
      <c r="G29" s="111">
        <v>52666</v>
      </c>
      <c r="H29" s="23">
        <v>151.43590263985737</v>
      </c>
      <c r="I29" s="24">
        <v>63.303575068280949</v>
      </c>
      <c r="J29" s="172">
        <v>212.91834821246584</v>
      </c>
      <c r="K29" s="22">
        <v>443</v>
      </c>
      <c r="L29" s="25">
        <v>0.4258837327795883</v>
      </c>
      <c r="M29" s="25">
        <v>3.3634490308455147</v>
      </c>
      <c r="N29" s="23">
        <v>98.348080355447536</v>
      </c>
      <c r="O29" s="383"/>
      <c r="Q29" s="381"/>
      <c r="R29" s="383"/>
      <c r="S29" s="383"/>
    </row>
    <row r="30" spans="1:27" ht="16.899999999999999" customHeight="1" x14ac:dyDescent="0.15">
      <c r="A30" s="19"/>
      <c r="B30" s="20" t="s">
        <v>32</v>
      </c>
      <c r="C30" s="21">
        <v>490.62</v>
      </c>
      <c r="D30" s="22">
        <v>31459</v>
      </c>
      <c r="E30" s="22">
        <v>104536</v>
      </c>
      <c r="F30" s="22">
        <v>51817</v>
      </c>
      <c r="G30" s="111">
        <v>52719</v>
      </c>
      <c r="H30" s="23">
        <v>151.54317855641409</v>
      </c>
      <c r="I30" s="24">
        <v>64.120908238555302</v>
      </c>
      <c r="J30" s="172">
        <v>213.06917777506013</v>
      </c>
      <c r="K30" s="22">
        <v>74</v>
      </c>
      <c r="L30" s="25">
        <v>7.0839156822576632E-2</v>
      </c>
      <c r="M30" s="25">
        <v>3.3229282558250421</v>
      </c>
      <c r="N30" s="23">
        <v>98.289041901401774</v>
      </c>
      <c r="O30" s="383"/>
      <c r="Q30" s="381"/>
      <c r="R30" s="383"/>
      <c r="S30" s="383"/>
    </row>
    <row r="31" spans="1:27" ht="16.899999999999999" customHeight="1" x14ac:dyDescent="0.15">
      <c r="A31" s="19"/>
      <c r="B31" s="20" t="s">
        <v>287</v>
      </c>
      <c r="C31" s="21">
        <v>490.62</v>
      </c>
      <c r="D31" s="22">
        <v>31842</v>
      </c>
      <c r="E31" s="22">
        <v>104528</v>
      </c>
      <c r="F31" s="22">
        <v>51811</v>
      </c>
      <c r="G31" s="111">
        <v>52717</v>
      </c>
      <c r="H31" s="23">
        <v>151.53158116002959</v>
      </c>
      <c r="I31" s="24">
        <v>64.901553136847255</v>
      </c>
      <c r="J31" s="172">
        <v>213.0528718764013</v>
      </c>
      <c r="K31" s="22">
        <v>-8</v>
      </c>
      <c r="L31" s="25">
        <v>-7.6528659983163697E-3</v>
      </c>
      <c r="M31" s="25">
        <v>3.2827083725896613</v>
      </c>
      <c r="N31" s="23">
        <v>98.281389305157731</v>
      </c>
      <c r="O31" s="383"/>
      <c r="Q31" s="381"/>
      <c r="R31" s="383"/>
      <c r="S31" s="383"/>
    </row>
    <row r="32" spans="1:27" ht="16.899999999999999" customHeight="1" x14ac:dyDescent="0.15">
      <c r="A32" s="19"/>
      <c r="B32" s="20" t="s">
        <v>288</v>
      </c>
      <c r="C32" s="21">
        <v>490.62</v>
      </c>
      <c r="D32" s="22">
        <v>32374</v>
      </c>
      <c r="E32" s="22">
        <v>104798</v>
      </c>
      <c r="F32" s="22">
        <v>51996</v>
      </c>
      <c r="G32" s="111">
        <v>52802</v>
      </c>
      <c r="H32" s="23">
        <v>151.92299328800686</v>
      </c>
      <c r="I32" s="24">
        <v>65.985895397660101</v>
      </c>
      <c r="J32" s="172">
        <v>213.60319595613714</v>
      </c>
      <c r="K32" s="22">
        <v>270</v>
      </c>
      <c r="L32" s="25">
        <v>0.25830399510179092</v>
      </c>
      <c r="M32" s="25">
        <v>3.2371038487675294</v>
      </c>
      <c r="N32" s="23">
        <v>98.473542668838292</v>
      </c>
      <c r="O32" s="383"/>
      <c r="Q32" s="381"/>
      <c r="R32" s="383"/>
      <c r="S32" s="383"/>
    </row>
    <row r="33" spans="1:236" s="19" customFormat="1" ht="16.899999999999999" customHeight="1" x14ac:dyDescent="0.15">
      <c r="A33" s="19" t="s">
        <v>734</v>
      </c>
      <c r="B33" s="20" t="s">
        <v>33</v>
      </c>
      <c r="C33" s="21">
        <v>490.62</v>
      </c>
      <c r="D33" s="22">
        <v>32291</v>
      </c>
      <c r="E33" s="22">
        <v>104764</v>
      </c>
      <c r="F33" s="22">
        <v>51792</v>
      </c>
      <c r="G33" s="111">
        <v>52972</v>
      </c>
      <c r="H33" s="23">
        <v>151.87370435337269</v>
      </c>
      <c r="I33" s="24">
        <v>65.816721699074634</v>
      </c>
      <c r="J33" s="172">
        <v>213.53389588683706</v>
      </c>
      <c r="K33" s="22">
        <v>-34</v>
      </c>
      <c r="L33" s="25">
        <v>-3.2443367239832821E-2</v>
      </c>
      <c r="M33" s="25">
        <v>3.2443714967018673</v>
      </c>
      <c r="N33" s="23">
        <v>97.772408064637915</v>
      </c>
      <c r="O33" s="384"/>
      <c r="Q33" s="382"/>
      <c r="R33" s="384"/>
      <c r="S33" s="384"/>
    </row>
    <row r="34" spans="1:236" s="19" customFormat="1" ht="16.899999999999999" customHeight="1" x14ac:dyDescent="0.15">
      <c r="B34" s="20" t="s">
        <v>738</v>
      </c>
      <c r="C34" s="21">
        <v>490.62</v>
      </c>
      <c r="D34" s="22">
        <v>32668</v>
      </c>
      <c r="E34" s="22">
        <v>104746</v>
      </c>
      <c r="F34" s="22">
        <v>51788</v>
      </c>
      <c r="G34" s="111">
        <v>52958</v>
      </c>
      <c r="H34" s="23">
        <v>151.84761021150752</v>
      </c>
      <c r="I34" s="24">
        <v>66.585137173372473</v>
      </c>
      <c r="J34" s="172">
        <v>213.49720761485466</v>
      </c>
      <c r="K34" s="22">
        <v>-18</v>
      </c>
      <c r="L34" s="25">
        <v>-1.7181474552327134E-2</v>
      </c>
      <c r="M34" s="25">
        <v>3.2063793314558588</v>
      </c>
      <c r="N34" s="23">
        <v>97.790702065787983</v>
      </c>
      <c r="O34" s="384"/>
      <c r="Q34" s="382"/>
      <c r="R34" s="384"/>
      <c r="S34" s="384"/>
    </row>
    <row r="35" spans="1:236" s="27" customFormat="1" ht="16.899999999999999" customHeight="1" x14ac:dyDescent="0.15">
      <c r="A35" s="19"/>
      <c r="B35" s="26" t="s">
        <v>289</v>
      </c>
      <c r="C35" s="21">
        <v>490.62</v>
      </c>
      <c r="D35" s="22">
        <v>32942</v>
      </c>
      <c r="E35" s="22">
        <v>104490</v>
      </c>
      <c r="F35" s="22">
        <v>51634</v>
      </c>
      <c r="G35" s="111">
        <v>52856</v>
      </c>
      <c r="H35" s="23">
        <v>151.47649352720316</v>
      </c>
      <c r="I35" s="24">
        <v>67.143614202437732</v>
      </c>
      <c r="J35" s="172">
        <v>212.97541885777179</v>
      </c>
      <c r="K35" s="22">
        <v>-256</v>
      </c>
      <c r="L35" s="25">
        <v>-0.24440074083974567</v>
      </c>
      <c r="M35" s="25">
        <v>3.1719385586788902</v>
      </c>
      <c r="N35" s="23">
        <v>97.688058120175569</v>
      </c>
      <c r="O35" s="384"/>
      <c r="P35" s="19"/>
      <c r="Q35" s="382"/>
      <c r="R35" s="384"/>
      <c r="S35" s="384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</row>
    <row r="36" spans="1:236" s="27" customFormat="1" ht="16.899999999999999" customHeight="1" x14ac:dyDescent="0.15">
      <c r="A36" s="19"/>
      <c r="B36" s="26" t="s">
        <v>185</v>
      </c>
      <c r="C36" s="21">
        <v>490.62</v>
      </c>
      <c r="D36" s="22">
        <v>33228</v>
      </c>
      <c r="E36" s="22">
        <v>104246</v>
      </c>
      <c r="F36" s="22">
        <v>51400</v>
      </c>
      <c r="G36" s="111">
        <v>52846</v>
      </c>
      <c r="H36" s="23">
        <v>151.12277293747556</v>
      </c>
      <c r="I36" s="24">
        <v>67.726550079491261</v>
      </c>
      <c r="J36" s="172">
        <v>212.47808894867717</v>
      </c>
      <c r="K36" s="22">
        <v>-244</v>
      </c>
      <c r="L36" s="25">
        <v>-0.23351516891568572</v>
      </c>
      <c r="M36" s="25">
        <v>3.1372938485614541</v>
      </c>
      <c r="N36" s="23">
        <v>97.263747492714685</v>
      </c>
      <c r="O36" s="384"/>
      <c r="P36" s="19"/>
      <c r="Q36" s="382"/>
      <c r="R36" s="384"/>
      <c r="S36" s="384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</row>
    <row r="37" spans="1:236" s="27" customFormat="1" ht="16.899999999999999" customHeight="1" x14ac:dyDescent="0.15">
      <c r="A37" s="19"/>
      <c r="B37" s="26" t="s">
        <v>204</v>
      </c>
      <c r="C37" s="21">
        <v>490.62</v>
      </c>
      <c r="D37" s="22">
        <v>33649</v>
      </c>
      <c r="E37" s="22">
        <v>104078</v>
      </c>
      <c r="F37" s="22">
        <v>51325</v>
      </c>
      <c r="G37" s="111">
        <v>52753</v>
      </c>
      <c r="H37" s="23">
        <v>150.87922761340081</v>
      </c>
      <c r="I37" s="24">
        <v>68.584647996412698</v>
      </c>
      <c r="J37" s="172">
        <v>212.13566507684155</v>
      </c>
      <c r="K37" s="22">
        <v>-168</v>
      </c>
      <c r="L37" s="25">
        <v>-0.16115726262878194</v>
      </c>
      <c r="M37" s="25">
        <v>3.0930488276026034</v>
      </c>
      <c r="N37" s="23">
        <v>97.293044945311166</v>
      </c>
      <c r="O37" s="384"/>
      <c r="P37" s="19"/>
      <c r="Q37" s="382"/>
      <c r="R37" s="384"/>
      <c r="S37" s="384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</row>
    <row r="38" spans="1:236" s="27" customFormat="1" ht="16.899999999999999" customHeight="1" x14ac:dyDescent="0.15">
      <c r="A38" s="19" t="s">
        <v>739</v>
      </c>
      <c r="B38" s="26" t="s">
        <v>251</v>
      </c>
      <c r="C38" s="21">
        <v>490.62</v>
      </c>
      <c r="D38" s="22">
        <v>33837</v>
      </c>
      <c r="E38" s="22">
        <v>104148</v>
      </c>
      <c r="F38" s="22">
        <v>51249</v>
      </c>
      <c r="G38" s="111">
        <v>52899</v>
      </c>
      <c r="H38" s="23">
        <v>150.98070483176528</v>
      </c>
      <c r="I38" s="24">
        <v>68.967836614895432</v>
      </c>
      <c r="J38" s="172">
        <v>212.2783416901064</v>
      </c>
      <c r="K38" s="22">
        <v>70</v>
      </c>
      <c r="L38" s="25">
        <v>6.725724937066431E-2</v>
      </c>
      <c r="M38" s="25">
        <v>3.0779324408192217</v>
      </c>
      <c r="N38" s="23">
        <v>96.880848409232684</v>
      </c>
      <c r="O38" s="384"/>
      <c r="P38" s="19"/>
      <c r="Q38" s="382"/>
      <c r="R38" s="384"/>
      <c r="S38" s="384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</row>
    <row r="39" spans="1:236" s="27" customFormat="1" ht="16.899999999999999" customHeight="1" x14ac:dyDescent="0.15">
      <c r="A39" s="19"/>
      <c r="B39" s="26" t="s">
        <v>351</v>
      </c>
      <c r="C39" s="21">
        <v>490.62</v>
      </c>
      <c r="D39" s="22">
        <v>34336</v>
      </c>
      <c r="E39" s="22">
        <v>103867</v>
      </c>
      <c r="F39" s="22">
        <v>51070</v>
      </c>
      <c r="G39" s="111">
        <v>52797</v>
      </c>
      <c r="H39" s="23">
        <v>150.57334628375932</v>
      </c>
      <c r="I39" s="24">
        <v>69.984917043740566</v>
      </c>
      <c r="J39" s="172">
        <v>211.70559699971466</v>
      </c>
      <c r="K39" s="22">
        <v>-281</v>
      </c>
      <c r="L39" s="25">
        <v>-0.26980834965625838</v>
      </c>
      <c r="M39" s="25">
        <v>3.0250174743709226</v>
      </c>
      <c r="N39" s="23">
        <v>96.728980813303792</v>
      </c>
      <c r="O39" s="384"/>
      <c r="P39" s="19"/>
      <c r="Q39" s="382"/>
      <c r="R39" s="384"/>
      <c r="S39" s="384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</row>
    <row r="40" spans="1:236" s="27" customFormat="1" ht="16.899999999999999" customHeight="1" x14ac:dyDescent="0.15">
      <c r="A40" s="19"/>
      <c r="B40" s="26" t="s">
        <v>422</v>
      </c>
      <c r="C40" s="21">
        <v>490.62</v>
      </c>
      <c r="D40" s="22">
        <v>34767</v>
      </c>
      <c r="E40" s="22">
        <v>103678</v>
      </c>
      <c r="F40" s="22">
        <v>51024</v>
      </c>
      <c r="G40" s="111">
        <v>52654</v>
      </c>
      <c r="H40" s="23">
        <v>150.29935779417522</v>
      </c>
      <c r="I40" s="24">
        <v>70.863397333985574</v>
      </c>
      <c r="J40" s="172">
        <v>211.32037014389957</v>
      </c>
      <c r="K40" s="22">
        <v>-189</v>
      </c>
      <c r="L40" s="25">
        <v>-0.18196347251773903</v>
      </c>
      <c r="M40" s="25">
        <v>2.9820807087180374</v>
      </c>
      <c r="N40" s="23">
        <v>96.904318760208156</v>
      </c>
      <c r="O40" s="384"/>
      <c r="P40" s="19"/>
      <c r="Q40" s="382"/>
      <c r="R40" s="384"/>
      <c r="S40" s="384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</row>
    <row r="41" spans="1:236" s="27" customFormat="1" ht="16.899999999999999" customHeight="1" x14ac:dyDescent="0.15">
      <c r="A41" s="19"/>
      <c r="B41" s="26" t="s">
        <v>423</v>
      </c>
      <c r="C41" s="21">
        <v>490.62</v>
      </c>
      <c r="D41" s="22">
        <v>35018</v>
      </c>
      <c r="E41" s="22">
        <v>103278</v>
      </c>
      <c r="F41" s="22">
        <v>50803</v>
      </c>
      <c r="G41" s="111">
        <v>52475</v>
      </c>
      <c r="H41" s="23">
        <v>149.71948797494963</v>
      </c>
      <c r="I41" s="24">
        <v>71.374994904406662</v>
      </c>
      <c r="J41" s="172">
        <v>210.50507521095756</v>
      </c>
      <c r="K41" s="22">
        <v>-400</v>
      </c>
      <c r="L41" s="25">
        <v>-0.3858099114566253</v>
      </c>
      <c r="M41" s="25">
        <v>2.9492832257696042</v>
      </c>
      <c r="N41" s="23">
        <v>96.813720819437833</v>
      </c>
      <c r="O41" s="384"/>
      <c r="P41" s="19"/>
      <c r="Q41" s="382"/>
      <c r="R41" s="384"/>
      <c r="S41" s="384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</row>
    <row r="42" spans="1:236" s="27" customFormat="1" ht="16.899999999999999" customHeight="1" x14ac:dyDescent="0.15">
      <c r="A42" s="19"/>
      <c r="B42" s="26" t="s">
        <v>451</v>
      </c>
      <c r="C42" s="21">
        <v>490.62</v>
      </c>
      <c r="D42" s="22">
        <v>35304</v>
      </c>
      <c r="E42" s="22">
        <v>102960</v>
      </c>
      <c r="F42" s="22">
        <v>50717</v>
      </c>
      <c r="G42" s="111">
        <v>52243</v>
      </c>
      <c r="H42" s="23">
        <v>149.25849146866528</v>
      </c>
      <c r="I42" s="24">
        <v>71.957930781460192</v>
      </c>
      <c r="J42" s="172">
        <v>209.85691573926869</v>
      </c>
      <c r="K42" s="22">
        <v>-318</v>
      </c>
      <c r="L42" s="25">
        <v>-0.30790681461685937</v>
      </c>
      <c r="M42" s="25">
        <v>2.9163834126444597</v>
      </c>
      <c r="N42" s="23">
        <v>97.079034511800614</v>
      </c>
      <c r="O42" s="384"/>
      <c r="P42" s="19"/>
      <c r="Q42" s="382"/>
      <c r="R42" s="384"/>
      <c r="S42" s="384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</row>
    <row r="43" spans="1:236" s="27" customFormat="1" ht="16.899999999999999" customHeight="1" x14ac:dyDescent="0.15">
      <c r="A43" s="19" t="s">
        <v>354</v>
      </c>
      <c r="B43" s="20" t="s">
        <v>455</v>
      </c>
      <c r="C43" s="21">
        <v>490.62</v>
      </c>
      <c r="D43" s="22">
        <v>34999</v>
      </c>
      <c r="E43" s="22">
        <v>102348</v>
      </c>
      <c r="F43" s="22">
        <v>50452</v>
      </c>
      <c r="G43" s="111">
        <v>51896</v>
      </c>
      <c r="H43" s="23">
        <v>148.37129064525016</v>
      </c>
      <c r="I43" s="24">
        <v>71.336268395091921</v>
      </c>
      <c r="J43" s="172">
        <v>208.60951449186743</v>
      </c>
      <c r="K43" s="22">
        <v>-612</v>
      </c>
      <c r="L43" s="25">
        <v>-0.59440559440559437</v>
      </c>
      <c r="M43" s="25">
        <v>2.9243121232035203</v>
      </c>
      <c r="N43" s="23">
        <v>97.217511946970873</v>
      </c>
      <c r="O43" s="384"/>
      <c r="P43" s="19"/>
      <c r="Q43" s="382"/>
      <c r="R43" s="384"/>
      <c r="S43" s="384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</row>
    <row r="44" spans="1:236" s="19" customFormat="1" ht="16.899999999999999" customHeight="1" x14ac:dyDescent="0.15">
      <c r="B44" s="20" t="s">
        <v>459</v>
      </c>
      <c r="C44" s="21">
        <v>490.62</v>
      </c>
      <c r="D44" s="201">
        <v>35200</v>
      </c>
      <c r="E44" s="22">
        <v>101781</v>
      </c>
      <c r="F44" s="201">
        <v>50190</v>
      </c>
      <c r="G44" s="22">
        <v>51591</v>
      </c>
      <c r="H44" s="23">
        <v>147.54932517649789</v>
      </c>
      <c r="I44" s="24">
        <v>71.745954098895268</v>
      </c>
      <c r="J44" s="202">
        <v>207.45383392442216</v>
      </c>
      <c r="K44" s="22">
        <v>-567</v>
      </c>
      <c r="L44" s="25">
        <v>-0.55399226169539217</v>
      </c>
      <c r="M44" s="23">
        <v>2.8915056818181819</v>
      </c>
      <c r="N44" s="23">
        <v>97.284410071524107</v>
      </c>
      <c r="O44" s="384"/>
      <c r="Q44" s="382"/>
      <c r="R44" s="384"/>
      <c r="S44" s="384"/>
    </row>
    <row r="45" spans="1:236" s="19" customFormat="1" ht="16.899999999999999" customHeight="1" x14ac:dyDescent="0.15">
      <c r="B45" s="26" t="s">
        <v>488</v>
      </c>
      <c r="C45" s="213">
        <v>490.62</v>
      </c>
      <c r="D45" s="22">
        <v>35362</v>
      </c>
      <c r="E45" s="22">
        <v>101079</v>
      </c>
      <c r="F45" s="111">
        <v>49838</v>
      </c>
      <c r="G45" s="111">
        <v>51241</v>
      </c>
      <c r="H45" s="23">
        <v>146.53165364375698</v>
      </c>
      <c r="I45" s="24">
        <v>72.076148546736775</v>
      </c>
      <c r="J45" s="202">
        <v>206.02299131710896</v>
      </c>
      <c r="K45" s="22">
        <v>-702</v>
      </c>
      <c r="L45" s="25">
        <v>-0.68971615527456009</v>
      </c>
      <c r="M45" s="25">
        <v>2.8584073299021551</v>
      </c>
      <c r="N45" s="23">
        <v>97.261958197537126</v>
      </c>
      <c r="O45" s="384"/>
      <c r="Q45" s="382"/>
      <c r="R45" s="384"/>
      <c r="S45" s="384"/>
    </row>
    <row r="46" spans="1:236" s="710" customFormat="1" ht="16.899999999999999" customHeight="1" x14ac:dyDescent="0.15">
      <c r="B46" s="20" t="s">
        <v>283</v>
      </c>
      <c r="C46" s="21">
        <v>490.62</v>
      </c>
      <c r="D46" s="22">
        <v>35610</v>
      </c>
      <c r="E46" s="22">
        <v>100369</v>
      </c>
      <c r="F46" s="22">
        <v>49552</v>
      </c>
      <c r="G46" s="22">
        <v>50817</v>
      </c>
      <c r="H46" s="23">
        <v>145.50238471463157</v>
      </c>
      <c r="I46" s="24">
        <v>72.58163140516082</v>
      </c>
      <c r="J46" s="202">
        <v>204.57584281113694</v>
      </c>
      <c r="K46" s="22">
        <v>-710</v>
      </c>
      <c r="L46" s="25">
        <v>-0.70242087871862602</v>
      </c>
      <c r="M46" s="25">
        <v>2.8185622016287559</v>
      </c>
      <c r="N46" s="23">
        <v>97.510675561327901</v>
      </c>
      <c r="O46" s="709"/>
      <c r="Q46" s="711"/>
      <c r="R46" s="709"/>
      <c r="S46" s="709"/>
    </row>
    <row r="47" spans="1:236" s="710" customFormat="1" ht="16.899999999999999" customHeight="1" x14ac:dyDescent="0.15">
      <c r="B47" s="20" t="s">
        <v>516</v>
      </c>
      <c r="C47" s="21">
        <v>490.62</v>
      </c>
      <c r="D47" s="22">
        <v>35869</v>
      </c>
      <c r="E47" s="22">
        <v>99486</v>
      </c>
      <c r="F47" s="22">
        <v>49118</v>
      </c>
      <c r="G47" s="22">
        <v>50368</v>
      </c>
      <c r="H47" s="23">
        <v>144.2223220886911</v>
      </c>
      <c r="I47" s="24">
        <v>73.109534874240751</v>
      </c>
      <c r="J47" s="202">
        <v>202.77607924666748</v>
      </c>
      <c r="K47" s="22">
        <v>-883</v>
      </c>
      <c r="L47" s="25">
        <v>-0.87975370881447457</v>
      </c>
      <c r="M47" s="25">
        <v>2.7735927960076947</v>
      </c>
      <c r="N47" s="23">
        <v>97.518265565438384</v>
      </c>
      <c r="O47" s="709"/>
      <c r="Q47" s="711"/>
      <c r="R47" s="709"/>
      <c r="S47" s="709"/>
    </row>
    <row r="48" spans="1:236" s="19" customFormat="1" ht="16.899999999999999" customHeight="1" x14ac:dyDescent="0.15">
      <c r="A48" s="19" t="s">
        <v>739</v>
      </c>
      <c r="B48" s="20" t="s">
        <v>569</v>
      </c>
      <c r="C48" s="21">
        <v>490.64</v>
      </c>
      <c r="D48" s="22">
        <v>35079</v>
      </c>
      <c r="E48" s="22">
        <v>98374</v>
      </c>
      <c r="F48" s="22">
        <v>48488</v>
      </c>
      <c r="G48" s="22">
        <v>49886</v>
      </c>
      <c r="H48" s="23">
        <v>142.61028399124396</v>
      </c>
      <c r="I48" s="24">
        <v>71.496412848524372</v>
      </c>
      <c r="J48" s="202">
        <v>200.50138594488831</v>
      </c>
      <c r="K48" s="22">
        <v>-1112</v>
      </c>
      <c r="L48" s="25">
        <v>-1.1177452103813579</v>
      </c>
      <c r="M48" s="25">
        <v>2.8043558824367856</v>
      </c>
      <c r="N48" s="23">
        <v>97.197610552058691</v>
      </c>
      <c r="O48" s="384"/>
      <c r="Q48" s="382"/>
      <c r="R48" s="384"/>
      <c r="S48" s="384"/>
    </row>
    <row r="49" spans="1:213" s="710" customFormat="1" ht="16.899999999999999" customHeight="1" x14ac:dyDescent="0.15">
      <c r="B49" s="20" t="s">
        <v>587</v>
      </c>
      <c r="C49" s="21">
        <v>490.64</v>
      </c>
      <c r="D49" s="22">
        <v>35466</v>
      </c>
      <c r="E49" s="22">
        <v>97856</v>
      </c>
      <c r="F49" s="22">
        <v>48234</v>
      </c>
      <c r="G49" s="22">
        <v>49622</v>
      </c>
      <c r="H49" s="23">
        <v>141.85935257534683</v>
      </c>
      <c r="I49" s="24">
        <v>72.285178542312082</v>
      </c>
      <c r="J49" s="202">
        <v>199.44562204467636</v>
      </c>
      <c r="K49" s="22">
        <v>-518</v>
      </c>
      <c r="L49" s="25">
        <v>-0.52656189643604989</v>
      </c>
      <c r="M49" s="25">
        <v>2.8043558824367856</v>
      </c>
      <c r="N49" s="23">
        <v>97.202853573011964</v>
      </c>
      <c r="O49" s="709"/>
      <c r="Q49" s="711"/>
      <c r="R49" s="709"/>
      <c r="S49" s="712"/>
    </row>
    <row r="50" spans="1:213" s="799" customFormat="1" ht="16.899999999999999" customHeight="1" x14ac:dyDescent="0.15">
      <c r="A50" s="710"/>
      <c r="B50" s="20" t="s">
        <v>683</v>
      </c>
      <c r="C50" s="21">
        <v>490.64</v>
      </c>
      <c r="D50" s="22">
        <v>35697</v>
      </c>
      <c r="E50" s="22">
        <v>97145</v>
      </c>
      <c r="F50" s="22">
        <v>47906</v>
      </c>
      <c r="G50" s="22">
        <v>49239</v>
      </c>
      <c r="H50" s="23">
        <v>140.80000000000001</v>
      </c>
      <c r="I50" s="24">
        <v>72.755992173487698</v>
      </c>
      <c r="J50" s="202">
        <v>197.99649437469429</v>
      </c>
      <c r="K50" s="22">
        <v>-711</v>
      </c>
      <c r="L50" s="25">
        <v>-0.72657782864617393</v>
      </c>
      <c r="M50" s="25">
        <v>2.7213771465300001</v>
      </c>
      <c r="N50" s="23">
        <v>97.292796360608463</v>
      </c>
      <c r="O50" s="798"/>
      <c r="Q50" s="800"/>
      <c r="R50" s="798"/>
      <c r="S50" s="801"/>
    </row>
    <row r="51" spans="1:213" s="594" customFormat="1" ht="16.899999999999999" customHeight="1" x14ac:dyDescent="0.15">
      <c r="B51" s="597" t="s">
        <v>740</v>
      </c>
      <c r="C51" s="598">
        <v>490.64</v>
      </c>
      <c r="D51" s="599">
        <v>35921</v>
      </c>
      <c r="E51" s="599">
        <v>96330</v>
      </c>
      <c r="F51" s="599">
        <v>47574</v>
      </c>
      <c r="G51" s="599">
        <v>48756</v>
      </c>
      <c r="H51" s="23">
        <f>E51/E5*100</f>
        <v>139.64714921500124</v>
      </c>
      <c r="I51" s="24">
        <f>D51/C51</f>
        <v>73.21253872493071</v>
      </c>
      <c r="J51" s="202">
        <f>E51/C51</f>
        <v>196.33539866297082</v>
      </c>
      <c r="K51" s="22">
        <f>E51-E50</f>
        <v>-815</v>
      </c>
      <c r="L51" s="25">
        <f>K51/E51*100</f>
        <v>-0.84605003633343723</v>
      </c>
      <c r="M51" s="25">
        <f>E51/D51</f>
        <v>2.6817182149717436</v>
      </c>
      <c r="N51" s="23">
        <f>F51/G51*100</f>
        <v>97.575682992862411</v>
      </c>
      <c r="O51" s="593"/>
      <c r="Q51" s="595"/>
      <c r="R51" s="593"/>
      <c r="S51" s="596"/>
    </row>
    <row r="52" spans="1:213" s="710" customFormat="1" ht="14.25" customHeight="1" x14ac:dyDescent="0.15">
      <c r="A52" s="705"/>
      <c r="B52" s="706" t="s">
        <v>719</v>
      </c>
      <c r="C52" s="707">
        <v>490.64</v>
      </c>
      <c r="D52" s="708">
        <v>36502</v>
      </c>
      <c r="E52" s="708">
        <v>95812</v>
      </c>
      <c r="F52" s="708">
        <v>47371</v>
      </c>
      <c r="G52" s="708">
        <v>48441</v>
      </c>
      <c r="H52" s="553">
        <f>E52/E6*100</f>
        <v>133.29437952142459</v>
      </c>
      <c r="I52" s="554">
        <f>D52/C52</f>
        <v>74.396706342736024</v>
      </c>
      <c r="J52" s="555">
        <f>E52/C52</f>
        <v>195.27963476275886</v>
      </c>
      <c r="K52" s="708">
        <f>E52-E51</f>
        <v>-518</v>
      </c>
      <c r="L52" s="802">
        <f>K52/E52*100</f>
        <v>-0.54064209076107372</v>
      </c>
      <c r="M52" s="802">
        <f>E52/D52</f>
        <v>2.6248424743849652</v>
      </c>
      <c r="N52" s="553">
        <f>F52/G52*100</f>
        <v>97.791127350797879</v>
      </c>
      <c r="O52" s="709"/>
      <c r="Q52" s="711"/>
      <c r="R52" s="709"/>
      <c r="S52" s="712"/>
    </row>
    <row r="53" spans="1:213" s="14" customFormat="1" ht="18" customHeight="1" x14ac:dyDescent="0.15">
      <c r="A53" s="14" t="s">
        <v>658</v>
      </c>
      <c r="J53" s="171"/>
      <c r="K53" s="28"/>
      <c r="L53" s="28"/>
      <c r="M53" s="196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</row>
    <row r="54" spans="1:213" s="14" customFormat="1" ht="11.25" x14ac:dyDescent="0.15">
      <c r="A54" s="947" t="s">
        <v>675</v>
      </c>
      <c r="B54" s="947"/>
      <c r="C54" s="947"/>
      <c r="D54" s="947"/>
      <c r="E54" s="947"/>
      <c r="F54" s="947"/>
      <c r="G54" s="947"/>
      <c r="H54" s="947"/>
      <c r="I54" s="171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</row>
    <row r="55" spans="1:213" x14ac:dyDescent="0.15">
      <c r="A55" s="947"/>
      <c r="B55" s="947"/>
      <c r="C55" s="947"/>
      <c r="D55" s="947"/>
      <c r="E55" s="947"/>
      <c r="F55" s="947"/>
      <c r="G55" s="947"/>
      <c r="H55" s="947"/>
    </row>
    <row r="57" spans="1:213" x14ac:dyDescent="0.15">
      <c r="G57" s="194"/>
    </row>
    <row r="59" spans="1:213" x14ac:dyDescent="0.15">
      <c r="J59" s="210"/>
    </row>
  </sheetData>
  <mergeCells count="18">
    <mergeCell ref="U17:V17"/>
    <mergeCell ref="A54:H55"/>
    <mergeCell ref="H3:H4"/>
    <mergeCell ref="I3:I4"/>
    <mergeCell ref="J3:J4"/>
    <mergeCell ref="K3:K4"/>
    <mergeCell ref="L3:L4"/>
    <mergeCell ref="U16:V16"/>
    <mergeCell ref="M3:M4"/>
    <mergeCell ref="N3:N4"/>
    <mergeCell ref="U9:V9"/>
    <mergeCell ref="U13:V13"/>
    <mergeCell ref="A1:H1"/>
    <mergeCell ref="A2:B2"/>
    <mergeCell ref="A3:B4"/>
    <mergeCell ref="C3:C4"/>
    <mergeCell ref="D3:D4"/>
    <mergeCell ref="E3:G3"/>
  </mergeCells>
  <phoneticPr fontId="2"/>
  <pageMargins left="0.78740157480314965" right="0.78740157480314965" top="0.78740157480314965" bottom="0.98425196850393704" header="0.31496062992125984" footer="0.31496062992125984"/>
  <pageSetup paperSize="9" scale="85" pageOrder="overThenDown" orientation="portrait" r:id="rId1"/>
  <headerFooter alignWithMargins="0"/>
  <colBreaks count="1" manualBreakCount="1">
    <brk id="8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K71"/>
  <sheetViews>
    <sheetView view="pageBreakPreview" zoomScaleNormal="100" zoomScaleSheetLayoutView="100" workbookViewId="0">
      <selection sqref="A1:I1"/>
    </sheetView>
  </sheetViews>
  <sheetFormatPr defaultRowHeight="12" x14ac:dyDescent="0.15"/>
  <cols>
    <col min="1" max="1" width="2.75" style="2" customWidth="1"/>
    <col min="2" max="2" width="12.875" style="2" customWidth="1"/>
    <col min="3" max="3" width="9.5" style="2" customWidth="1"/>
    <col min="4" max="4" width="9.625" style="2" customWidth="1"/>
    <col min="5" max="7" width="9.125" style="2" customWidth="1"/>
    <col min="8" max="9" width="11.75" style="2" customWidth="1"/>
    <col min="10" max="10" width="4.375" style="2" customWidth="1"/>
    <col min="11" max="11" width="12.875" style="2" customWidth="1"/>
    <col min="12" max="12" width="9.5" style="2" customWidth="1"/>
    <col min="13" max="13" width="9.625" style="2" customWidth="1"/>
    <col min="14" max="16" width="9.125" style="2" customWidth="1"/>
    <col min="17" max="18" width="11.75" style="2" customWidth="1"/>
    <col min="19" max="19" width="4.375" style="2" customWidth="1"/>
    <col min="20" max="20" width="12.75" style="2" customWidth="1"/>
    <col min="21" max="21" width="9.5" style="2" customWidth="1"/>
    <col min="22" max="22" width="9.625" style="2" customWidth="1"/>
    <col min="23" max="25" width="9.125" style="2" customWidth="1"/>
    <col min="26" max="27" width="11.75" style="2" customWidth="1"/>
    <col min="28" max="28" width="4.375" style="2" customWidth="1"/>
    <col min="29" max="29" width="12.875" style="2" customWidth="1"/>
    <col min="30" max="30" width="9.5" style="2" customWidth="1"/>
    <col min="31" max="31" width="9.625" style="2" customWidth="1"/>
    <col min="32" max="33" width="9.125" style="2" customWidth="1"/>
    <col min="34" max="34" width="9.25" style="2" customWidth="1"/>
    <col min="35" max="36" width="11.75" style="2" customWidth="1"/>
    <col min="37" max="37" width="9" style="2" customWidth="1"/>
    <col min="38" max="16384" width="9" style="2"/>
  </cols>
  <sheetData>
    <row r="1" spans="1:36" s="767" customFormat="1" ht="25.5" customHeight="1" x14ac:dyDescent="0.15">
      <c r="A1" s="958" t="s">
        <v>186</v>
      </c>
      <c r="B1" s="958"/>
      <c r="C1" s="958"/>
      <c r="D1" s="958"/>
      <c r="E1" s="958"/>
      <c r="F1" s="958"/>
      <c r="G1" s="958"/>
      <c r="H1" s="958"/>
      <c r="I1" s="958"/>
      <c r="J1" s="959" t="s">
        <v>599</v>
      </c>
      <c r="K1" s="959"/>
      <c r="L1" s="959"/>
      <c r="M1" s="959"/>
      <c r="N1" s="959"/>
      <c r="O1" s="959"/>
      <c r="P1" s="959"/>
      <c r="Q1" s="959"/>
      <c r="R1" s="959"/>
      <c r="S1" s="958" t="s">
        <v>186</v>
      </c>
      <c r="T1" s="958"/>
      <c r="U1" s="958"/>
      <c r="V1" s="958"/>
      <c r="W1" s="958"/>
      <c r="X1" s="958"/>
      <c r="Y1" s="958"/>
      <c r="Z1" s="958"/>
      <c r="AA1" s="958"/>
      <c r="AB1" s="959" t="s">
        <v>600</v>
      </c>
      <c r="AC1" s="959"/>
      <c r="AD1" s="959"/>
      <c r="AE1" s="959"/>
      <c r="AF1" s="959"/>
      <c r="AG1" s="959"/>
      <c r="AH1" s="959"/>
      <c r="AI1" s="959"/>
      <c r="AJ1" s="959"/>
    </row>
    <row r="2" spans="1:36" s="1" customFormat="1" ht="18" customHeight="1" x14ac:dyDescent="0.15">
      <c r="A2" s="1" t="s">
        <v>187</v>
      </c>
      <c r="R2" s="175" t="s">
        <v>748</v>
      </c>
      <c r="S2" s="1" t="s">
        <v>187</v>
      </c>
      <c r="AJ2" s="803" t="s">
        <v>748</v>
      </c>
    </row>
    <row r="3" spans="1:36" ht="13.5" customHeight="1" x14ac:dyDescent="0.15">
      <c r="A3" s="964" t="s">
        <v>188</v>
      </c>
      <c r="B3" s="965"/>
      <c r="C3" s="966" t="s">
        <v>189</v>
      </c>
      <c r="D3" s="968" t="s">
        <v>413</v>
      </c>
      <c r="E3" s="968" t="s">
        <v>190</v>
      </c>
      <c r="F3" s="968"/>
      <c r="G3" s="968"/>
      <c r="H3" s="969" t="s">
        <v>191</v>
      </c>
      <c r="I3" s="970" t="s">
        <v>192</v>
      </c>
      <c r="J3" s="964" t="s">
        <v>188</v>
      </c>
      <c r="K3" s="965"/>
      <c r="L3" s="972" t="s">
        <v>189</v>
      </c>
      <c r="M3" s="965" t="s">
        <v>413</v>
      </c>
      <c r="N3" s="965" t="s">
        <v>190</v>
      </c>
      <c r="O3" s="965"/>
      <c r="P3" s="965"/>
      <c r="Q3" s="974" t="s">
        <v>191</v>
      </c>
      <c r="R3" s="975" t="s">
        <v>192</v>
      </c>
      <c r="S3" s="964" t="s">
        <v>188</v>
      </c>
      <c r="T3" s="965"/>
      <c r="U3" s="972" t="s">
        <v>189</v>
      </c>
      <c r="V3" s="965" t="s">
        <v>413</v>
      </c>
      <c r="W3" s="965" t="s">
        <v>190</v>
      </c>
      <c r="X3" s="965"/>
      <c r="Y3" s="965"/>
      <c r="Z3" s="980" t="s">
        <v>191</v>
      </c>
      <c r="AA3" s="975" t="s">
        <v>192</v>
      </c>
      <c r="AB3" s="964" t="s">
        <v>188</v>
      </c>
      <c r="AC3" s="965"/>
      <c r="AD3" s="972" t="s">
        <v>189</v>
      </c>
      <c r="AE3" s="965" t="s">
        <v>413</v>
      </c>
      <c r="AF3" s="965" t="s">
        <v>190</v>
      </c>
      <c r="AG3" s="965"/>
      <c r="AH3" s="965"/>
      <c r="AI3" s="974" t="s">
        <v>191</v>
      </c>
      <c r="AJ3" s="975" t="s">
        <v>192</v>
      </c>
    </row>
    <row r="4" spans="1:36" ht="14.25" customHeight="1" x14ac:dyDescent="0.15">
      <c r="A4" s="964"/>
      <c r="B4" s="965"/>
      <c r="C4" s="967"/>
      <c r="D4" s="968"/>
      <c r="E4" s="804" t="s">
        <v>416</v>
      </c>
      <c r="F4" s="804" t="s">
        <v>414</v>
      </c>
      <c r="G4" s="804" t="s">
        <v>415</v>
      </c>
      <c r="H4" s="968"/>
      <c r="I4" s="971"/>
      <c r="J4" s="964"/>
      <c r="K4" s="965"/>
      <c r="L4" s="973"/>
      <c r="M4" s="965"/>
      <c r="N4" s="769" t="s">
        <v>416</v>
      </c>
      <c r="O4" s="769" t="s">
        <v>414</v>
      </c>
      <c r="P4" s="769" t="s">
        <v>415</v>
      </c>
      <c r="Q4" s="965"/>
      <c r="R4" s="976"/>
      <c r="S4" s="964"/>
      <c r="T4" s="965"/>
      <c r="U4" s="973"/>
      <c r="V4" s="965"/>
      <c r="W4" s="769" t="s">
        <v>416</v>
      </c>
      <c r="X4" s="769" t="s">
        <v>414</v>
      </c>
      <c r="Y4" s="769" t="s">
        <v>415</v>
      </c>
      <c r="Z4" s="964"/>
      <c r="AA4" s="976"/>
      <c r="AB4" s="964"/>
      <c r="AC4" s="965"/>
      <c r="AD4" s="973"/>
      <c r="AE4" s="965"/>
      <c r="AF4" s="769" t="s">
        <v>416</v>
      </c>
      <c r="AG4" s="769" t="s">
        <v>414</v>
      </c>
      <c r="AH4" s="769" t="s">
        <v>415</v>
      </c>
      <c r="AI4" s="965"/>
      <c r="AJ4" s="976"/>
    </row>
    <row r="5" spans="1:36" ht="14.45" customHeight="1" x14ac:dyDescent="0.15">
      <c r="A5" s="960" t="s">
        <v>573</v>
      </c>
      <c r="B5" s="961"/>
      <c r="C5" s="805">
        <v>9.6599999999999984</v>
      </c>
      <c r="D5" s="806">
        <v>9291</v>
      </c>
      <c r="E5" s="807">
        <v>22975</v>
      </c>
      <c r="F5" s="808">
        <v>11110</v>
      </c>
      <c r="G5" s="807">
        <v>11865</v>
      </c>
      <c r="H5" s="809">
        <f>D5/C5</f>
        <v>961.80124223602502</v>
      </c>
      <c r="I5" s="810">
        <f>E5/C5</f>
        <v>2378.3643892339551</v>
      </c>
      <c r="J5" s="962" t="s">
        <v>70</v>
      </c>
      <c r="K5" s="963"/>
      <c r="L5" s="811">
        <v>29.240000000000002</v>
      </c>
      <c r="M5" s="807">
        <v>4895</v>
      </c>
      <c r="N5" s="812">
        <v>13680</v>
      </c>
      <c r="O5" s="807">
        <v>6791</v>
      </c>
      <c r="P5" s="807">
        <v>6889</v>
      </c>
      <c r="Q5" s="813">
        <f>M5/L5</f>
        <v>167.40766073871407</v>
      </c>
      <c r="R5" s="814">
        <f>N5/L5</f>
        <v>467.85225718194249</v>
      </c>
      <c r="S5" s="962" t="s">
        <v>103</v>
      </c>
      <c r="T5" s="963"/>
      <c r="U5" s="815">
        <v>26.119999999999997</v>
      </c>
      <c r="V5" s="816">
        <v>3496</v>
      </c>
      <c r="W5" s="816">
        <v>9491</v>
      </c>
      <c r="X5" s="816">
        <v>4761</v>
      </c>
      <c r="Y5" s="816">
        <v>4730</v>
      </c>
      <c r="Z5" s="812">
        <f>V5/U5</f>
        <v>133.84379785604901</v>
      </c>
      <c r="AA5" s="808">
        <f>W5/U5</f>
        <v>363.36140888208274</v>
      </c>
      <c r="AB5" s="960" t="s">
        <v>252</v>
      </c>
      <c r="AC5" s="960"/>
      <c r="AD5" s="817">
        <v>50.150000000000006</v>
      </c>
      <c r="AE5" s="818">
        <v>1053</v>
      </c>
      <c r="AF5" s="818">
        <v>2886</v>
      </c>
      <c r="AG5" s="818">
        <v>1478</v>
      </c>
      <c r="AH5" s="818">
        <v>1408</v>
      </c>
      <c r="AI5" s="819">
        <f>AE5/AD5</f>
        <v>20.997008973080757</v>
      </c>
      <c r="AJ5" s="820">
        <f>AF5/AD5</f>
        <v>57.547357926221331</v>
      </c>
    </row>
    <row r="6" spans="1:36" ht="14.45" customHeight="1" x14ac:dyDescent="0.15">
      <c r="A6" s="3"/>
      <c r="B6" s="212" t="s">
        <v>193</v>
      </c>
      <c r="C6" s="821">
        <v>0.12</v>
      </c>
      <c r="D6" s="822">
        <v>194</v>
      </c>
      <c r="E6" s="823">
        <v>501</v>
      </c>
      <c r="F6" s="824">
        <v>255</v>
      </c>
      <c r="G6" s="823">
        <v>246</v>
      </c>
      <c r="H6" s="825">
        <f t="shared" ref="H6:H47" si="0">D6/C6</f>
        <v>1616.6666666666667</v>
      </c>
      <c r="I6" s="826">
        <f t="shared" ref="I6:I47" si="1">E6/C6</f>
        <v>4175</v>
      </c>
      <c r="J6" s="3"/>
      <c r="K6" s="29" t="s">
        <v>74</v>
      </c>
      <c r="L6" s="827">
        <v>3.01</v>
      </c>
      <c r="M6" s="823">
        <v>627</v>
      </c>
      <c r="N6" s="822">
        <v>1846</v>
      </c>
      <c r="O6" s="823">
        <v>930</v>
      </c>
      <c r="P6" s="823">
        <v>916</v>
      </c>
      <c r="Q6" s="828">
        <f t="shared" ref="Q6:Q45" si="2">M6/L6</f>
        <v>208.30564784053158</v>
      </c>
      <c r="R6" s="829">
        <f t="shared" ref="R6:R45" si="3">N6/L6</f>
        <v>613.28903654485055</v>
      </c>
      <c r="S6" s="3"/>
      <c r="T6" s="29" t="s">
        <v>107</v>
      </c>
      <c r="U6" s="827">
        <v>6.32</v>
      </c>
      <c r="V6" s="824">
        <v>920</v>
      </c>
      <c r="W6" s="824">
        <v>2348</v>
      </c>
      <c r="X6" s="824">
        <v>1233</v>
      </c>
      <c r="Y6" s="823">
        <v>1115</v>
      </c>
      <c r="Z6" s="830">
        <f t="shared" ref="Z6:Z50" si="4">V6/U6</f>
        <v>145.56962025316454</v>
      </c>
      <c r="AA6" s="826">
        <f t="shared" ref="AA6:AA50" si="5">W6/U6</f>
        <v>371.51898734177212</v>
      </c>
      <c r="AB6" s="74"/>
      <c r="AC6" s="74" t="s">
        <v>254</v>
      </c>
      <c r="AD6" s="831">
        <v>10.48</v>
      </c>
      <c r="AE6" s="824">
        <v>839</v>
      </c>
      <c r="AF6" s="824">
        <v>2325</v>
      </c>
      <c r="AG6" s="824">
        <v>1187</v>
      </c>
      <c r="AH6" s="823">
        <v>1138</v>
      </c>
      <c r="AI6" s="832">
        <f t="shared" ref="AI6:AI21" si="6">AE6/AD6</f>
        <v>80.05725190839695</v>
      </c>
      <c r="AJ6" s="833">
        <f t="shared" ref="AJ6:AJ21" si="7">AF6/AD6</f>
        <v>221.85114503816794</v>
      </c>
    </row>
    <row r="7" spans="1:36" ht="14.45" customHeight="1" x14ac:dyDescent="0.15">
      <c r="A7" s="3"/>
      <c r="B7" s="212" t="s">
        <v>194</v>
      </c>
      <c r="C7" s="821">
        <v>0.42</v>
      </c>
      <c r="D7" s="822">
        <v>438</v>
      </c>
      <c r="E7" s="823">
        <v>1099</v>
      </c>
      <c r="F7" s="824">
        <v>553</v>
      </c>
      <c r="G7" s="823">
        <v>546</v>
      </c>
      <c r="H7" s="825">
        <f t="shared" si="0"/>
        <v>1042.8571428571429</v>
      </c>
      <c r="I7" s="826">
        <f t="shared" si="1"/>
        <v>2616.666666666667</v>
      </c>
      <c r="J7" s="3"/>
      <c r="K7" s="29" t="s">
        <v>78</v>
      </c>
      <c r="L7" s="827">
        <v>2.69</v>
      </c>
      <c r="M7" s="823">
        <v>233</v>
      </c>
      <c r="N7" s="822">
        <v>703</v>
      </c>
      <c r="O7" s="823">
        <v>351</v>
      </c>
      <c r="P7" s="823">
        <v>352</v>
      </c>
      <c r="Q7" s="828">
        <f t="shared" si="2"/>
        <v>86.617100371747213</v>
      </c>
      <c r="R7" s="829">
        <f t="shared" si="3"/>
        <v>261.33828996282529</v>
      </c>
      <c r="S7" s="3"/>
      <c r="T7" s="29" t="s">
        <v>202</v>
      </c>
      <c r="U7" s="827">
        <v>7.21</v>
      </c>
      <c r="V7" s="824">
        <v>1138</v>
      </c>
      <c r="W7" s="824">
        <v>2885</v>
      </c>
      <c r="X7" s="824">
        <v>1453</v>
      </c>
      <c r="Y7" s="823">
        <v>1432</v>
      </c>
      <c r="Z7" s="830">
        <f t="shared" si="4"/>
        <v>157.83633841886268</v>
      </c>
      <c r="AA7" s="826">
        <f t="shared" si="5"/>
        <v>400.13869625520113</v>
      </c>
      <c r="AB7" s="74"/>
      <c r="AC7" s="74" t="s">
        <v>255</v>
      </c>
      <c r="AD7" s="831">
        <v>11.38</v>
      </c>
      <c r="AE7" s="824">
        <v>107</v>
      </c>
      <c r="AF7" s="824">
        <v>282</v>
      </c>
      <c r="AG7" s="824">
        <v>148</v>
      </c>
      <c r="AH7" s="823">
        <v>134</v>
      </c>
      <c r="AI7" s="832">
        <f t="shared" si="6"/>
        <v>9.4024604569420021</v>
      </c>
      <c r="AJ7" s="833">
        <f t="shared" si="7"/>
        <v>24.780316344463969</v>
      </c>
    </row>
    <row r="8" spans="1:36" ht="14.45" customHeight="1" x14ac:dyDescent="0.15">
      <c r="A8" s="3"/>
      <c r="B8" s="29" t="s">
        <v>42</v>
      </c>
      <c r="C8" s="821">
        <v>0.17</v>
      </c>
      <c r="D8" s="822">
        <v>274</v>
      </c>
      <c r="E8" s="823">
        <v>640</v>
      </c>
      <c r="F8" s="824">
        <v>290</v>
      </c>
      <c r="G8" s="823">
        <v>350</v>
      </c>
      <c r="H8" s="825">
        <f t="shared" si="0"/>
        <v>1611.7647058823529</v>
      </c>
      <c r="I8" s="826">
        <f t="shared" si="1"/>
        <v>3764.705882352941</v>
      </c>
      <c r="J8" s="3"/>
      <c r="K8" s="29" t="s">
        <v>82</v>
      </c>
      <c r="L8" s="827">
        <v>2.5499999999999998</v>
      </c>
      <c r="M8" s="823">
        <v>19</v>
      </c>
      <c r="N8" s="822">
        <v>59</v>
      </c>
      <c r="O8" s="823">
        <v>30</v>
      </c>
      <c r="P8" s="823">
        <v>29</v>
      </c>
      <c r="Q8" s="828">
        <f t="shared" si="2"/>
        <v>7.4509803921568629</v>
      </c>
      <c r="R8" s="829">
        <f t="shared" si="3"/>
        <v>23.137254901960787</v>
      </c>
      <c r="S8" s="3"/>
      <c r="T8" s="29" t="s">
        <v>114</v>
      </c>
      <c r="U8" s="827">
        <v>1.78</v>
      </c>
      <c r="V8" s="823">
        <v>184</v>
      </c>
      <c r="W8" s="824">
        <v>617</v>
      </c>
      <c r="X8" s="824">
        <v>285</v>
      </c>
      <c r="Y8" s="823">
        <v>332</v>
      </c>
      <c r="Z8" s="830">
        <f t="shared" si="4"/>
        <v>103.37078651685393</v>
      </c>
      <c r="AA8" s="826">
        <f t="shared" si="5"/>
        <v>346.62921348314609</v>
      </c>
      <c r="AB8" s="74"/>
      <c r="AC8" s="74" t="s">
        <v>256</v>
      </c>
      <c r="AD8" s="831">
        <v>26.09</v>
      </c>
      <c r="AE8" s="824">
        <v>90</v>
      </c>
      <c r="AF8" s="824">
        <v>225</v>
      </c>
      <c r="AG8" s="824">
        <v>114</v>
      </c>
      <c r="AH8" s="823">
        <v>111</v>
      </c>
      <c r="AI8" s="832">
        <f t="shared" si="6"/>
        <v>3.4495975469528557</v>
      </c>
      <c r="AJ8" s="833">
        <f t="shared" si="7"/>
        <v>8.6239938673821381</v>
      </c>
    </row>
    <row r="9" spans="1:36" ht="14.45" customHeight="1" x14ac:dyDescent="0.15">
      <c r="A9" s="3"/>
      <c r="B9" s="29" t="s">
        <v>46</v>
      </c>
      <c r="C9" s="821">
        <v>0.14000000000000001</v>
      </c>
      <c r="D9" s="822">
        <v>215</v>
      </c>
      <c r="E9" s="823">
        <v>415</v>
      </c>
      <c r="F9" s="824">
        <v>206</v>
      </c>
      <c r="G9" s="823">
        <v>209</v>
      </c>
      <c r="H9" s="825">
        <f t="shared" si="0"/>
        <v>1535.7142857142856</v>
      </c>
      <c r="I9" s="826">
        <f t="shared" si="1"/>
        <v>2964.2857142857142</v>
      </c>
      <c r="J9" s="3"/>
      <c r="K9" s="29" t="s">
        <v>86</v>
      </c>
      <c r="L9" s="827">
        <v>4.1900000000000004</v>
      </c>
      <c r="M9" s="823">
        <v>116</v>
      </c>
      <c r="N9" s="822">
        <v>444</v>
      </c>
      <c r="O9" s="823">
        <v>174</v>
      </c>
      <c r="P9" s="823">
        <v>270</v>
      </c>
      <c r="Q9" s="828">
        <f t="shared" si="2"/>
        <v>27.684964200477324</v>
      </c>
      <c r="R9" s="829">
        <f t="shared" si="3"/>
        <v>105.96658711217182</v>
      </c>
      <c r="S9" s="3"/>
      <c r="T9" s="29" t="s">
        <v>118</v>
      </c>
      <c r="U9" s="827">
        <v>4.1399999999999997</v>
      </c>
      <c r="V9" s="823">
        <v>245</v>
      </c>
      <c r="W9" s="824">
        <v>806</v>
      </c>
      <c r="X9" s="824">
        <v>393</v>
      </c>
      <c r="Y9" s="823">
        <v>413</v>
      </c>
      <c r="Z9" s="830">
        <f t="shared" si="4"/>
        <v>59.178743961352659</v>
      </c>
      <c r="AA9" s="826">
        <f t="shared" si="5"/>
        <v>194.68599033816426</v>
      </c>
      <c r="AB9" s="74"/>
      <c r="AC9" s="74" t="s">
        <v>317</v>
      </c>
      <c r="AD9" s="831">
        <v>2.2000000000000002</v>
      </c>
      <c r="AE9" s="824">
        <v>17</v>
      </c>
      <c r="AF9" s="824">
        <v>54</v>
      </c>
      <c r="AG9" s="824">
        <v>29</v>
      </c>
      <c r="AH9" s="823">
        <v>25</v>
      </c>
      <c r="AI9" s="832">
        <f t="shared" si="6"/>
        <v>7.7272727272727266</v>
      </c>
      <c r="AJ9" s="833">
        <f t="shared" si="7"/>
        <v>24.545454545454543</v>
      </c>
    </row>
    <row r="10" spans="1:36" ht="14.45" customHeight="1" x14ac:dyDescent="0.15">
      <c r="A10" s="3"/>
      <c r="B10" s="29" t="s">
        <v>50</v>
      </c>
      <c r="C10" s="821">
        <v>0.09</v>
      </c>
      <c r="D10" s="822">
        <v>172</v>
      </c>
      <c r="E10" s="823">
        <v>401</v>
      </c>
      <c r="F10" s="824">
        <v>193</v>
      </c>
      <c r="G10" s="823">
        <v>208</v>
      </c>
      <c r="H10" s="825">
        <f t="shared" si="0"/>
        <v>1911.1111111111111</v>
      </c>
      <c r="I10" s="826">
        <f t="shared" si="1"/>
        <v>4455.5555555555557</v>
      </c>
      <c r="J10" s="3"/>
      <c r="K10" s="29" t="s">
        <v>90</v>
      </c>
      <c r="L10" s="827">
        <v>4.3899999999999997</v>
      </c>
      <c r="M10" s="823">
        <v>493</v>
      </c>
      <c r="N10" s="822">
        <v>1492</v>
      </c>
      <c r="O10" s="823">
        <v>785</v>
      </c>
      <c r="P10" s="823">
        <v>707</v>
      </c>
      <c r="Q10" s="828">
        <f t="shared" si="2"/>
        <v>112.30068337129842</v>
      </c>
      <c r="R10" s="829">
        <f t="shared" si="3"/>
        <v>339.86332574031894</v>
      </c>
      <c r="S10" s="3"/>
      <c r="T10" s="29" t="s">
        <v>122</v>
      </c>
      <c r="U10" s="827">
        <v>2.6</v>
      </c>
      <c r="V10" s="823">
        <v>78</v>
      </c>
      <c r="W10" s="824">
        <v>246</v>
      </c>
      <c r="X10" s="824">
        <v>125</v>
      </c>
      <c r="Y10" s="823">
        <v>121</v>
      </c>
      <c r="Z10" s="830">
        <f t="shared" si="4"/>
        <v>30</v>
      </c>
      <c r="AA10" s="826">
        <f t="shared" si="5"/>
        <v>94.615384615384613</v>
      </c>
      <c r="AB10" s="979" t="s">
        <v>253</v>
      </c>
      <c r="AC10" s="979"/>
      <c r="AD10" s="834">
        <v>69.94</v>
      </c>
      <c r="AE10" s="818">
        <v>485</v>
      </c>
      <c r="AF10" s="835">
        <v>1287</v>
      </c>
      <c r="AG10" s="836">
        <v>635</v>
      </c>
      <c r="AH10" s="818">
        <v>652</v>
      </c>
      <c r="AI10" s="837">
        <f t="shared" si="6"/>
        <v>6.9345152988275665</v>
      </c>
      <c r="AJ10" s="838">
        <f t="shared" si="7"/>
        <v>18.401486988847584</v>
      </c>
    </row>
    <row r="11" spans="1:36" ht="14.45" customHeight="1" x14ac:dyDescent="0.15">
      <c r="A11" s="3"/>
      <c r="B11" s="29" t="s">
        <v>741</v>
      </c>
      <c r="C11" s="821">
        <v>0.27</v>
      </c>
      <c r="D11" s="822">
        <v>287</v>
      </c>
      <c r="E11" s="823">
        <v>715</v>
      </c>
      <c r="F11" s="822">
        <v>333</v>
      </c>
      <c r="G11" s="823">
        <v>382</v>
      </c>
      <c r="H11" s="825">
        <f t="shared" si="0"/>
        <v>1062.9629629629628</v>
      </c>
      <c r="I11" s="826">
        <f t="shared" si="1"/>
        <v>2648.1481481481478</v>
      </c>
      <c r="J11" s="3"/>
      <c r="K11" s="29" t="s">
        <v>94</v>
      </c>
      <c r="L11" s="827">
        <v>0.66</v>
      </c>
      <c r="M11" s="823">
        <v>546</v>
      </c>
      <c r="N11" s="823">
        <v>1478</v>
      </c>
      <c r="O11" s="823">
        <v>719</v>
      </c>
      <c r="P11" s="823">
        <v>759</v>
      </c>
      <c r="Q11" s="828">
        <f t="shared" si="2"/>
        <v>827.27272727272725</v>
      </c>
      <c r="R11" s="829">
        <f t="shared" si="3"/>
        <v>2239.3939393939395</v>
      </c>
      <c r="S11" s="3"/>
      <c r="T11" s="29" t="s">
        <v>126</v>
      </c>
      <c r="U11" s="827">
        <v>1.9</v>
      </c>
      <c r="V11" s="823">
        <v>136</v>
      </c>
      <c r="W11" s="824">
        <v>382</v>
      </c>
      <c r="X11" s="823">
        <v>195</v>
      </c>
      <c r="Y11" s="839">
        <v>187</v>
      </c>
      <c r="Z11" s="830">
        <f t="shared" si="4"/>
        <v>71.578947368421055</v>
      </c>
      <c r="AA11" s="826">
        <f t="shared" si="5"/>
        <v>201.05263157894737</v>
      </c>
      <c r="AB11" s="33"/>
      <c r="AC11" s="29" t="s">
        <v>263</v>
      </c>
      <c r="AD11" s="831">
        <v>9.5399999999999991</v>
      </c>
      <c r="AE11" s="824">
        <v>186</v>
      </c>
      <c r="AF11" s="824">
        <v>538</v>
      </c>
      <c r="AG11" s="824">
        <v>261</v>
      </c>
      <c r="AH11" s="823">
        <v>277</v>
      </c>
      <c r="AI11" s="832">
        <f t="shared" si="6"/>
        <v>19.49685534591195</v>
      </c>
      <c r="AJ11" s="833">
        <f t="shared" si="7"/>
        <v>56.394129979035647</v>
      </c>
    </row>
    <row r="12" spans="1:36" ht="14.45" customHeight="1" x14ac:dyDescent="0.15">
      <c r="A12" s="3"/>
      <c r="B12" s="29" t="s">
        <v>57</v>
      </c>
      <c r="C12" s="821">
        <v>0.12</v>
      </c>
      <c r="D12" s="822">
        <v>122</v>
      </c>
      <c r="E12" s="823">
        <v>279</v>
      </c>
      <c r="F12" s="822">
        <v>138</v>
      </c>
      <c r="G12" s="823">
        <v>141</v>
      </c>
      <c r="H12" s="825">
        <f t="shared" si="0"/>
        <v>1016.6666666666667</v>
      </c>
      <c r="I12" s="826">
        <f t="shared" si="1"/>
        <v>2325</v>
      </c>
      <c r="J12" s="3"/>
      <c r="K12" s="29" t="s">
        <v>98</v>
      </c>
      <c r="L12" s="827">
        <v>0.33</v>
      </c>
      <c r="M12" s="823">
        <v>19</v>
      </c>
      <c r="N12" s="823">
        <v>54</v>
      </c>
      <c r="O12" s="823">
        <v>28</v>
      </c>
      <c r="P12" s="823">
        <v>26</v>
      </c>
      <c r="Q12" s="828">
        <f t="shared" si="2"/>
        <v>57.575757575757571</v>
      </c>
      <c r="R12" s="829">
        <f t="shared" si="3"/>
        <v>163.63636363636363</v>
      </c>
      <c r="S12" s="3"/>
      <c r="T12" s="29" t="s">
        <v>129</v>
      </c>
      <c r="U12" s="827">
        <v>1.33</v>
      </c>
      <c r="V12" s="823">
        <v>0</v>
      </c>
      <c r="W12" s="824">
        <v>0</v>
      </c>
      <c r="X12" s="823">
        <v>0</v>
      </c>
      <c r="Y12" s="839">
        <v>0</v>
      </c>
      <c r="Z12" s="840" t="s">
        <v>742</v>
      </c>
      <c r="AA12" s="841" t="s">
        <v>178</v>
      </c>
      <c r="AB12" s="33"/>
      <c r="AC12" s="29" t="s">
        <v>257</v>
      </c>
      <c r="AD12" s="831">
        <v>23.6</v>
      </c>
      <c r="AE12" s="824">
        <v>215</v>
      </c>
      <c r="AF12" s="824">
        <v>560</v>
      </c>
      <c r="AG12" s="824">
        <v>282</v>
      </c>
      <c r="AH12" s="823">
        <v>278</v>
      </c>
      <c r="AI12" s="832">
        <f t="shared" si="6"/>
        <v>9.1101694915254239</v>
      </c>
      <c r="AJ12" s="833">
        <f t="shared" si="7"/>
        <v>23.728813559322031</v>
      </c>
    </row>
    <row r="13" spans="1:36" ht="14.45" customHeight="1" x14ac:dyDescent="0.15">
      <c r="A13" s="3"/>
      <c r="B13" s="29" t="s">
        <v>61</v>
      </c>
      <c r="C13" s="821">
        <v>0.04</v>
      </c>
      <c r="D13" s="822">
        <v>64</v>
      </c>
      <c r="E13" s="823">
        <v>141</v>
      </c>
      <c r="F13" s="822">
        <v>68</v>
      </c>
      <c r="G13" s="823">
        <v>73</v>
      </c>
      <c r="H13" s="825">
        <f t="shared" si="0"/>
        <v>1600</v>
      </c>
      <c r="I13" s="826">
        <f t="shared" si="1"/>
        <v>3525</v>
      </c>
      <c r="J13" s="3"/>
      <c r="K13" s="29" t="s">
        <v>102</v>
      </c>
      <c r="L13" s="827">
        <v>0.86</v>
      </c>
      <c r="M13" s="823">
        <v>33</v>
      </c>
      <c r="N13" s="823">
        <v>90</v>
      </c>
      <c r="O13" s="823">
        <v>49</v>
      </c>
      <c r="P13" s="823">
        <v>41</v>
      </c>
      <c r="Q13" s="828">
        <f t="shared" si="2"/>
        <v>38.372093023255815</v>
      </c>
      <c r="R13" s="829">
        <f t="shared" si="3"/>
        <v>104.65116279069768</v>
      </c>
      <c r="S13" s="3"/>
      <c r="T13" s="29" t="s">
        <v>45</v>
      </c>
      <c r="U13" s="827">
        <v>0.47</v>
      </c>
      <c r="V13" s="823">
        <v>0</v>
      </c>
      <c r="W13" s="824">
        <v>0</v>
      </c>
      <c r="X13" s="823">
        <v>0</v>
      </c>
      <c r="Y13" s="839">
        <v>0</v>
      </c>
      <c r="Z13" s="840" t="s">
        <v>742</v>
      </c>
      <c r="AA13" s="841" t="s">
        <v>178</v>
      </c>
      <c r="AB13" s="33"/>
      <c r="AC13" s="29" t="s">
        <v>258</v>
      </c>
      <c r="AD13" s="831">
        <v>36.799999999999997</v>
      </c>
      <c r="AE13" s="824">
        <v>84</v>
      </c>
      <c r="AF13" s="824">
        <v>189</v>
      </c>
      <c r="AG13" s="824">
        <v>92</v>
      </c>
      <c r="AH13" s="823">
        <v>97</v>
      </c>
      <c r="AI13" s="832">
        <f t="shared" si="6"/>
        <v>2.2826086956521743</v>
      </c>
      <c r="AJ13" s="833">
        <f t="shared" si="7"/>
        <v>5.1358695652173916</v>
      </c>
    </row>
    <row r="14" spans="1:36" ht="14.45" customHeight="1" x14ac:dyDescent="0.15">
      <c r="A14" s="3"/>
      <c r="B14" s="29" t="s">
        <v>65</v>
      </c>
      <c r="C14" s="821">
        <v>0.03</v>
      </c>
      <c r="D14" s="822">
        <v>30</v>
      </c>
      <c r="E14" s="823">
        <v>74</v>
      </c>
      <c r="F14" s="822">
        <v>34</v>
      </c>
      <c r="G14" s="823">
        <v>40</v>
      </c>
      <c r="H14" s="825">
        <f t="shared" si="0"/>
        <v>1000</v>
      </c>
      <c r="I14" s="826">
        <f t="shared" si="1"/>
        <v>2466.666666666667</v>
      </c>
      <c r="J14" s="3"/>
      <c r="K14" s="29" t="s">
        <v>106</v>
      </c>
      <c r="L14" s="827">
        <v>0.53</v>
      </c>
      <c r="M14" s="823">
        <v>402</v>
      </c>
      <c r="N14" s="823">
        <v>1185</v>
      </c>
      <c r="O14" s="823">
        <v>566</v>
      </c>
      <c r="P14" s="823">
        <v>619</v>
      </c>
      <c r="Q14" s="828">
        <f t="shared" si="2"/>
        <v>758.49056603773579</v>
      </c>
      <c r="R14" s="829">
        <f t="shared" si="3"/>
        <v>2235.8490566037735</v>
      </c>
      <c r="S14" s="3"/>
      <c r="T14" s="29" t="s">
        <v>49</v>
      </c>
      <c r="U14" s="827">
        <v>0.08</v>
      </c>
      <c r="V14" s="823">
        <v>192</v>
      </c>
      <c r="W14" s="824">
        <v>485</v>
      </c>
      <c r="X14" s="823">
        <v>237</v>
      </c>
      <c r="Y14" s="839">
        <v>248</v>
      </c>
      <c r="Z14" s="830">
        <f t="shared" si="4"/>
        <v>2400</v>
      </c>
      <c r="AA14" s="826">
        <f t="shared" si="5"/>
        <v>6062.5</v>
      </c>
      <c r="AB14" s="962" t="s">
        <v>677</v>
      </c>
      <c r="AC14" s="963"/>
      <c r="AD14" s="817">
        <v>37.74</v>
      </c>
      <c r="AE14" s="842">
        <v>397</v>
      </c>
      <c r="AF14" s="842">
        <v>1094</v>
      </c>
      <c r="AG14" s="842">
        <v>541</v>
      </c>
      <c r="AH14" s="842">
        <v>553</v>
      </c>
      <c r="AI14" s="837">
        <f t="shared" si="6"/>
        <v>10.519342872284048</v>
      </c>
      <c r="AJ14" s="838">
        <f t="shared" si="7"/>
        <v>28.987811340752515</v>
      </c>
    </row>
    <row r="15" spans="1:36" ht="14.45" customHeight="1" x14ac:dyDescent="0.15">
      <c r="A15" s="3"/>
      <c r="B15" s="29" t="s">
        <v>69</v>
      </c>
      <c r="C15" s="821">
        <v>0.01</v>
      </c>
      <c r="D15" s="822">
        <v>8</v>
      </c>
      <c r="E15" s="823">
        <v>23</v>
      </c>
      <c r="F15" s="822">
        <v>11</v>
      </c>
      <c r="G15" s="823">
        <v>12</v>
      </c>
      <c r="H15" s="825">
        <f t="shared" si="0"/>
        <v>800</v>
      </c>
      <c r="I15" s="826">
        <f t="shared" si="1"/>
        <v>2300</v>
      </c>
      <c r="J15" s="3"/>
      <c r="K15" s="29" t="s">
        <v>110</v>
      </c>
      <c r="L15" s="827">
        <v>3.52</v>
      </c>
      <c r="M15" s="823">
        <v>182</v>
      </c>
      <c r="N15" s="823">
        <v>526</v>
      </c>
      <c r="O15" s="823">
        <v>271</v>
      </c>
      <c r="P15" s="823">
        <v>255</v>
      </c>
      <c r="Q15" s="828">
        <f t="shared" si="2"/>
        <v>51.704545454545453</v>
      </c>
      <c r="R15" s="829">
        <f t="shared" si="3"/>
        <v>149.43181818181819</v>
      </c>
      <c r="S15" s="3"/>
      <c r="T15" s="29" t="s">
        <v>53</v>
      </c>
      <c r="U15" s="827">
        <v>0.09</v>
      </c>
      <c r="V15" s="823">
        <v>147</v>
      </c>
      <c r="W15" s="824">
        <v>396</v>
      </c>
      <c r="X15" s="823">
        <v>200</v>
      </c>
      <c r="Y15" s="839">
        <v>196</v>
      </c>
      <c r="Z15" s="830">
        <f t="shared" si="4"/>
        <v>1633.3333333333335</v>
      </c>
      <c r="AA15" s="826">
        <f t="shared" si="5"/>
        <v>4400</v>
      </c>
      <c r="AB15" s="33"/>
      <c r="AC15" s="29" t="s">
        <v>259</v>
      </c>
      <c r="AD15" s="843">
        <v>6.6</v>
      </c>
      <c r="AE15" s="839">
        <v>160</v>
      </c>
      <c r="AF15" s="839">
        <v>483</v>
      </c>
      <c r="AG15" s="839">
        <v>242</v>
      </c>
      <c r="AH15" s="839">
        <v>241</v>
      </c>
      <c r="AI15" s="832">
        <f t="shared" si="6"/>
        <v>24.242424242424242</v>
      </c>
      <c r="AJ15" s="833">
        <f t="shared" si="7"/>
        <v>73.181818181818187</v>
      </c>
    </row>
    <row r="16" spans="1:36" ht="14.45" customHeight="1" x14ac:dyDescent="0.15">
      <c r="A16" s="3"/>
      <c r="B16" s="29" t="s">
        <v>73</v>
      </c>
      <c r="C16" s="821">
        <v>0.01</v>
      </c>
      <c r="D16" s="822">
        <v>7</v>
      </c>
      <c r="E16" s="823">
        <v>6</v>
      </c>
      <c r="F16" s="822">
        <v>2</v>
      </c>
      <c r="G16" s="823">
        <v>4</v>
      </c>
      <c r="H16" s="825">
        <f t="shared" si="0"/>
        <v>700</v>
      </c>
      <c r="I16" s="826">
        <f t="shared" si="1"/>
        <v>600</v>
      </c>
      <c r="J16" s="3"/>
      <c r="K16" s="29" t="s">
        <v>113</v>
      </c>
      <c r="L16" s="827">
        <v>6.51</v>
      </c>
      <c r="M16" s="823">
        <v>2225</v>
      </c>
      <c r="N16" s="823">
        <v>5803</v>
      </c>
      <c r="O16" s="823">
        <v>2888</v>
      </c>
      <c r="P16" s="823">
        <v>2915</v>
      </c>
      <c r="Q16" s="828">
        <f t="shared" si="2"/>
        <v>341.78187403993854</v>
      </c>
      <c r="R16" s="829">
        <f t="shared" si="3"/>
        <v>891.39784946236557</v>
      </c>
      <c r="S16" s="3"/>
      <c r="T16" s="29" t="s">
        <v>56</v>
      </c>
      <c r="U16" s="827">
        <v>0.11</v>
      </c>
      <c r="V16" s="823">
        <v>212</v>
      </c>
      <c r="W16" s="824">
        <v>633</v>
      </c>
      <c r="X16" s="823">
        <v>297</v>
      </c>
      <c r="Y16" s="839">
        <v>336</v>
      </c>
      <c r="Z16" s="830">
        <f t="shared" si="4"/>
        <v>1927.2727272727273</v>
      </c>
      <c r="AA16" s="826">
        <f t="shared" si="5"/>
        <v>5754.545454545455</v>
      </c>
      <c r="AB16" s="33"/>
      <c r="AC16" s="74" t="s">
        <v>260</v>
      </c>
      <c r="AD16" s="843">
        <v>31.14</v>
      </c>
      <c r="AE16" s="839">
        <v>237</v>
      </c>
      <c r="AF16" s="839">
        <v>611</v>
      </c>
      <c r="AG16" s="839">
        <v>299</v>
      </c>
      <c r="AH16" s="839">
        <v>312</v>
      </c>
      <c r="AI16" s="832">
        <f t="shared" si="6"/>
        <v>7.6107899807321768</v>
      </c>
      <c r="AJ16" s="833">
        <f t="shared" si="7"/>
        <v>19.621066152858059</v>
      </c>
    </row>
    <row r="17" spans="1:37" ht="14.45" customHeight="1" x14ac:dyDescent="0.15">
      <c r="A17" s="3"/>
      <c r="B17" s="29" t="s">
        <v>77</v>
      </c>
      <c r="C17" s="821">
        <v>0.16</v>
      </c>
      <c r="D17" s="822">
        <v>59</v>
      </c>
      <c r="E17" s="823">
        <v>261</v>
      </c>
      <c r="F17" s="822">
        <v>112</v>
      </c>
      <c r="G17" s="823">
        <v>149</v>
      </c>
      <c r="H17" s="825">
        <f t="shared" si="0"/>
        <v>368.75</v>
      </c>
      <c r="I17" s="826">
        <f t="shared" si="1"/>
        <v>1631.25</v>
      </c>
      <c r="J17" s="962" t="s">
        <v>117</v>
      </c>
      <c r="K17" s="963"/>
      <c r="L17" s="811">
        <v>26.59</v>
      </c>
      <c r="M17" s="816">
        <v>1056</v>
      </c>
      <c r="N17" s="816">
        <v>2983</v>
      </c>
      <c r="O17" s="816">
        <v>1477</v>
      </c>
      <c r="P17" s="816">
        <v>1506</v>
      </c>
      <c r="Q17" s="813">
        <f t="shared" si="2"/>
        <v>39.714178262504703</v>
      </c>
      <c r="R17" s="814">
        <f t="shared" si="3"/>
        <v>112.18503196690486</v>
      </c>
      <c r="S17" s="768"/>
      <c r="T17" s="29" t="s">
        <v>60</v>
      </c>
      <c r="U17" s="827">
        <v>0.09</v>
      </c>
      <c r="V17" s="823">
        <v>244</v>
      </c>
      <c r="W17" s="824">
        <v>693</v>
      </c>
      <c r="X17" s="823">
        <v>343</v>
      </c>
      <c r="Y17" s="839">
        <v>350</v>
      </c>
      <c r="Z17" s="830">
        <f t="shared" si="4"/>
        <v>2711.1111111111113</v>
      </c>
      <c r="AA17" s="826">
        <f t="shared" si="5"/>
        <v>7700</v>
      </c>
      <c r="AB17" s="962" t="s">
        <v>678</v>
      </c>
      <c r="AC17" s="962"/>
      <c r="AD17" s="817">
        <v>19.489999999999998</v>
      </c>
      <c r="AE17" s="842">
        <v>914</v>
      </c>
      <c r="AF17" s="842">
        <v>2530</v>
      </c>
      <c r="AG17" s="842">
        <v>1260</v>
      </c>
      <c r="AH17" s="842">
        <v>1270</v>
      </c>
      <c r="AI17" s="837">
        <f t="shared" si="6"/>
        <v>46.89584402257568</v>
      </c>
      <c r="AJ17" s="838">
        <f t="shared" si="7"/>
        <v>129.81015905592614</v>
      </c>
    </row>
    <row r="18" spans="1:37" ht="14.45" customHeight="1" x14ac:dyDescent="0.15">
      <c r="A18" s="3"/>
      <c r="B18" s="29" t="s">
        <v>81</v>
      </c>
      <c r="C18" s="821">
        <v>0.03</v>
      </c>
      <c r="D18" s="822">
        <v>17</v>
      </c>
      <c r="E18" s="823">
        <v>40</v>
      </c>
      <c r="F18" s="822">
        <v>20</v>
      </c>
      <c r="G18" s="823">
        <v>20</v>
      </c>
      <c r="H18" s="825">
        <f t="shared" si="0"/>
        <v>566.66666666666674</v>
      </c>
      <c r="I18" s="826">
        <f t="shared" si="1"/>
        <v>1333.3333333333335</v>
      </c>
      <c r="J18" s="3"/>
      <c r="K18" s="29" t="s">
        <v>121</v>
      </c>
      <c r="L18" s="827">
        <v>2.65</v>
      </c>
      <c r="M18" s="823">
        <v>111</v>
      </c>
      <c r="N18" s="823">
        <v>393</v>
      </c>
      <c r="O18" s="823">
        <v>187</v>
      </c>
      <c r="P18" s="823">
        <v>206</v>
      </c>
      <c r="Q18" s="828">
        <f t="shared" si="2"/>
        <v>41.886792452830193</v>
      </c>
      <c r="R18" s="829">
        <f t="shared" si="3"/>
        <v>148.30188679245285</v>
      </c>
      <c r="S18" s="962" t="s">
        <v>290</v>
      </c>
      <c r="T18" s="963"/>
      <c r="U18" s="811">
        <v>3.0900000000000003</v>
      </c>
      <c r="V18" s="816">
        <v>6877</v>
      </c>
      <c r="W18" s="808">
        <v>16749</v>
      </c>
      <c r="X18" s="816">
        <v>8363</v>
      </c>
      <c r="Y18" s="812">
        <v>8386</v>
      </c>
      <c r="Z18" s="812">
        <f t="shared" si="4"/>
        <v>2225.5663430420709</v>
      </c>
      <c r="AA18" s="808">
        <f t="shared" si="5"/>
        <v>5420.3883495145628</v>
      </c>
      <c r="AB18" s="33"/>
      <c r="AC18" s="74" t="s">
        <v>261</v>
      </c>
      <c r="AD18" s="831">
        <v>6.36</v>
      </c>
      <c r="AE18" s="824">
        <v>299</v>
      </c>
      <c r="AF18" s="824">
        <v>814</v>
      </c>
      <c r="AG18" s="823">
        <v>417</v>
      </c>
      <c r="AH18" s="839">
        <v>397</v>
      </c>
      <c r="AI18" s="832">
        <f t="shared" si="6"/>
        <v>47.012578616352201</v>
      </c>
      <c r="AJ18" s="833">
        <f t="shared" si="7"/>
        <v>127.9874213836478</v>
      </c>
    </row>
    <row r="19" spans="1:37" ht="14.45" customHeight="1" x14ac:dyDescent="0.15">
      <c r="A19" s="3"/>
      <c r="B19" s="29" t="s">
        <v>85</v>
      </c>
      <c r="C19" s="821">
        <v>0.05</v>
      </c>
      <c r="D19" s="822">
        <v>85</v>
      </c>
      <c r="E19" s="823">
        <v>230</v>
      </c>
      <c r="F19" s="822">
        <v>111</v>
      </c>
      <c r="G19" s="823">
        <v>119</v>
      </c>
      <c r="H19" s="825">
        <f t="shared" si="0"/>
        <v>1700</v>
      </c>
      <c r="I19" s="826">
        <f t="shared" si="1"/>
        <v>4600</v>
      </c>
      <c r="J19" s="3"/>
      <c r="K19" s="29" t="s">
        <v>125</v>
      </c>
      <c r="L19" s="827">
        <v>1.41</v>
      </c>
      <c r="M19" s="823">
        <v>139</v>
      </c>
      <c r="N19" s="822">
        <v>475</v>
      </c>
      <c r="O19" s="823">
        <v>229</v>
      </c>
      <c r="P19" s="823">
        <v>246</v>
      </c>
      <c r="Q19" s="828">
        <f t="shared" si="2"/>
        <v>98.581560283687949</v>
      </c>
      <c r="R19" s="829">
        <f t="shared" si="3"/>
        <v>336.87943262411352</v>
      </c>
      <c r="S19" s="3"/>
      <c r="T19" s="29" t="s">
        <v>132</v>
      </c>
      <c r="U19" s="827">
        <v>0.09</v>
      </c>
      <c r="V19" s="823">
        <v>339</v>
      </c>
      <c r="W19" s="824">
        <v>873</v>
      </c>
      <c r="X19" s="823">
        <v>425</v>
      </c>
      <c r="Y19" s="839">
        <v>448</v>
      </c>
      <c r="Z19" s="830">
        <f t="shared" si="4"/>
        <v>3766.666666666667</v>
      </c>
      <c r="AA19" s="826">
        <f t="shared" si="5"/>
        <v>9700</v>
      </c>
      <c r="AB19" s="74"/>
      <c r="AC19" s="74" t="s">
        <v>291</v>
      </c>
      <c r="AD19" s="831">
        <v>8.1999999999999993</v>
      </c>
      <c r="AE19" s="824">
        <v>255</v>
      </c>
      <c r="AF19" s="824">
        <v>728</v>
      </c>
      <c r="AG19" s="824">
        <v>359</v>
      </c>
      <c r="AH19" s="823">
        <v>369</v>
      </c>
      <c r="AI19" s="832">
        <f t="shared" si="6"/>
        <v>31.09756097560976</v>
      </c>
      <c r="AJ19" s="833">
        <f t="shared" si="7"/>
        <v>88.780487804878049</v>
      </c>
    </row>
    <row r="20" spans="1:37" ht="14.45" customHeight="1" x14ac:dyDescent="0.15">
      <c r="A20" s="3"/>
      <c r="B20" s="29" t="s">
        <v>89</v>
      </c>
      <c r="C20" s="821">
        <v>0.02</v>
      </c>
      <c r="D20" s="822">
        <v>23</v>
      </c>
      <c r="E20" s="823">
        <v>71</v>
      </c>
      <c r="F20" s="822">
        <v>37</v>
      </c>
      <c r="G20" s="823">
        <v>34</v>
      </c>
      <c r="H20" s="825">
        <f t="shared" si="0"/>
        <v>1150</v>
      </c>
      <c r="I20" s="826">
        <f t="shared" si="1"/>
        <v>3550</v>
      </c>
      <c r="J20" s="3"/>
      <c r="K20" s="29" t="s">
        <v>128</v>
      </c>
      <c r="L20" s="827">
        <v>1.94</v>
      </c>
      <c r="M20" s="823">
        <v>344</v>
      </c>
      <c r="N20" s="822">
        <v>758</v>
      </c>
      <c r="O20" s="823">
        <v>380</v>
      </c>
      <c r="P20" s="823">
        <v>378</v>
      </c>
      <c r="Q20" s="828">
        <f t="shared" si="2"/>
        <v>177.31958762886597</v>
      </c>
      <c r="R20" s="829">
        <f t="shared" si="3"/>
        <v>390.7216494845361</v>
      </c>
      <c r="S20" s="3"/>
      <c r="T20" s="29" t="s">
        <v>135</v>
      </c>
      <c r="U20" s="827">
        <v>0.19</v>
      </c>
      <c r="V20" s="823">
        <v>397</v>
      </c>
      <c r="W20" s="824">
        <v>971</v>
      </c>
      <c r="X20" s="823">
        <v>467</v>
      </c>
      <c r="Y20" s="839">
        <v>504</v>
      </c>
      <c r="Z20" s="830">
        <f t="shared" si="4"/>
        <v>2089.4736842105262</v>
      </c>
      <c r="AA20" s="826">
        <f t="shared" si="5"/>
        <v>5110.5263157894733</v>
      </c>
      <c r="AB20" s="74"/>
      <c r="AC20" s="74" t="s">
        <v>262</v>
      </c>
      <c r="AD20" s="844">
        <v>4.93</v>
      </c>
      <c r="AE20" s="824">
        <v>360</v>
      </c>
      <c r="AF20" s="824">
        <v>988</v>
      </c>
      <c r="AG20" s="824">
        <v>484</v>
      </c>
      <c r="AH20" s="845">
        <v>504</v>
      </c>
      <c r="AI20" s="832">
        <f t="shared" si="6"/>
        <v>73.022312373225162</v>
      </c>
      <c r="AJ20" s="833">
        <f t="shared" si="7"/>
        <v>200.40567951318459</v>
      </c>
    </row>
    <row r="21" spans="1:37" ht="14.45" customHeight="1" x14ac:dyDescent="0.15">
      <c r="A21" s="3"/>
      <c r="B21" s="29" t="s">
        <v>93</v>
      </c>
      <c r="C21" s="821">
        <v>0.02</v>
      </c>
      <c r="D21" s="822">
        <v>45</v>
      </c>
      <c r="E21" s="823">
        <v>118</v>
      </c>
      <c r="F21" s="822">
        <v>58</v>
      </c>
      <c r="G21" s="823">
        <v>60</v>
      </c>
      <c r="H21" s="825">
        <f t="shared" si="0"/>
        <v>2250</v>
      </c>
      <c r="I21" s="826">
        <f t="shared" si="1"/>
        <v>5900</v>
      </c>
      <c r="J21" s="3"/>
      <c r="K21" s="29" t="s">
        <v>131</v>
      </c>
      <c r="L21" s="827">
        <v>1.26</v>
      </c>
      <c r="M21" s="823">
        <v>32</v>
      </c>
      <c r="N21" s="822">
        <v>109</v>
      </c>
      <c r="O21" s="823">
        <v>57</v>
      </c>
      <c r="P21" s="823">
        <v>52</v>
      </c>
      <c r="Q21" s="828">
        <f t="shared" si="2"/>
        <v>25.396825396825395</v>
      </c>
      <c r="R21" s="829">
        <f t="shared" si="3"/>
        <v>86.507936507936506</v>
      </c>
      <c r="S21" s="3"/>
      <c r="T21" s="29" t="s">
        <v>138</v>
      </c>
      <c r="U21" s="827">
        <v>0.13</v>
      </c>
      <c r="V21" s="823">
        <v>250</v>
      </c>
      <c r="W21" s="824">
        <v>601</v>
      </c>
      <c r="X21" s="823">
        <v>301</v>
      </c>
      <c r="Y21" s="839">
        <v>300</v>
      </c>
      <c r="Z21" s="830">
        <f t="shared" si="4"/>
        <v>1923.0769230769231</v>
      </c>
      <c r="AA21" s="826">
        <f t="shared" si="5"/>
        <v>4623.0769230769229</v>
      </c>
      <c r="AB21" s="981" t="s">
        <v>292</v>
      </c>
      <c r="AC21" s="982"/>
      <c r="AD21" s="846">
        <v>490.64</v>
      </c>
      <c r="AE21" s="847">
        <v>36502</v>
      </c>
      <c r="AF21" s="713">
        <v>95812</v>
      </c>
      <c r="AG21" s="847">
        <v>47371</v>
      </c>
      <c r="AH21" s="818">
        <v>48441</v>
      </c>
      <c r="AI21" s="848">
        <f t="shared" si="6"/>
        <v>74.396706342736024</v>
      </c>
      <c r="AJ21" s="849">
        <f t="shared" si="7"/>
        <v>195.27963476275886</v>
      </c>
    </row>
    <row r="22" spans="1:37" ht="14.45" customHeight="1" x14ac:dyDescent="0.15">
      <c r="A22" s="3"/>
      <c r="B22" s="29" t="s">
        <v>97</v>
      </c>
      <c r="C22" s="821">
        <v>0.05</v>
      </c>
      <c r="D22" s="822">
        <v>128</v>
      </c>
      <c r="E22" s="823">
        <v>297</v>
      </c>
      <c r="F22" s="822">
        <v>115</v>
      </c>
      <c r="G22" s="823">
        <v>182</v>
      </c>
      <c r="H22" s="825">
        <f t="shared" si="0"/>
        <v>2560</v>
      </c>
      <c r="I22" s="826">
        <f t="shared" si="1"/>
        <v>5940</v>
      </c>
      <c r="J22" s="3"/>
      <c r="K22" s="29" t="s">
        <v>134</v>
      </c>
      <c r="L22" s="827">
        <v>2.2599999999999998</v>
      </c>
      <c r="M22" s="823">
        <v>43</v>
      </c>
      <c r="N22" s="822">
        <v>124</v>
      </c>
      <c r="O22" s="823">
        <v>60</v>
      </c>
      <c r="P22" s="823">
        <v>64</v>
      </c>
      <c r="Q22" s="828">
        <f t="shared" si="2"/>
        <v>19.026548672566374</v>
      </c>
      <c r="R22" s="829">
        <f t="shared" si="3"/>
        <v>54.867256637168147</v>
      </c>
      <c r="S22" s="3"/>
      <c r="T22" s="29" t="s">
        <v>141</v>
      </c>
      <c r="U22" s="827">
        <v>0.22</v>
      </c>
      <c r="V22" s="823">
        <v>559</v>
      </c>
      <c r="W22" s="824">
        <v>1335</v>
      </c>
      <c r="X22" s="823">
        <v>667</v>
      </c>
      <c r="Y22" s="839">
        <v>668</v>
      </c>
      <c r="Z22" s="830">
        <f t="shared" si="4"/>
        <v>2540.909090909091</v>
      </c>
      <c r="AA22" s="826">
        <f t="shared" si="5"/>
        <v>6068.181818181818</v>
      </c>
      <c r="AB22" s="223"/>
      <c r="AC22" s="223"/>
      <c r="AD22" s="223"/>
      <c r="AE22" s="223"/>
      <c r="AF22" s="223"/>
      <c r="AG22" s="223"/>
      <c r="AH22" s="223"/>
      <c r="AI22" s="223"/>
      <c r="AJ22" s="223"/>
    </row>
    <row r="23" spans="1:37" ht="14.45" customHeight="1" x14ac:dyDescent="0.15">
      <c r="A23" s="3"/>
      <c r="B23" s="29" t="s">
        <v>101</v>
      </c>
      <c r="C23" s="821">
        <v>0.05</v>
      </c>
      <c r="D23" s="822">
        <v>90</v>
      </c>
      <c r="E23" s="823">
        <v>212</v>
      </c>
      <c r="F23" s="822">
        <v>98</v>
      </c>
      <c r="G23" s="823">
        <v>114</v>
      </c>
      <c r="H23" s="825">
        <f t="shared" si="0"/>
        <v>1800</v>
      </c>
      <c r="I23" s="826">
        <f t="shared" si="1"/>
        <v>4240</v>
      </c>
      <c r="J23" s="3"/>
      <c r="K23" s="29" t="s">
        <v>137</v>
      </c>
      <c r="L23" s="827">
        <v>5.76</v>
      </c>
      <c r="M23" s="823">
        <v>234</v>
      </c>
      <c r="N23" s="823">
        <v>667</v>
      </c>
      <c r="O23" s="823">
        <v>339</v>
      </c>
      <c r="P23" s="823">
        <v>328</v>
      </c>
      <c r="Q23" s="828">
        <f t="shared" si="2"/>
        <v>40.625</v>
      </c>
      <c r="R23" s="829">
        <f t="shared" si="3"/>
        <v>115.79861111111111</v>
      </c>
      <c r="S23" s="3"/>
      <c r="T23" s="29" t="s">
        <v>144</v>
      </c>
      <c r="U23" s="827">
        <v>0.24</v>
      </c>
      <c r="V23" s="823">
        <v>581</v>
      </c>
      <c r="W23" s="824">
        <v>1392</v>
      </c>
      <c r="X23" s="823">
        <v>701</v>
      </c>
      <c r="Y23" s="839">
        <v>691</v>
      </c>
      <c r="Z23" s="830">
        <f t="shared" si="4"/>
        <v>2420.8333333333335</v>
      </c>
      <c r="AA23" s="826">
        <f t="shared" si="5"/>
        <v>5800</v>
      </c>
      <c r="AB23" s="600"/>
      <c r="AC23" s="600"/>
      <c r="AD23" s="600"/>
      <c r="AE23" s="600"/>
      <c r="AF23" s="600"/>
      <c r="AG23" s="600"/>
      <c r="AH23" s="600"/>
      <c r="AI23" s="600"/>
      <c r="AJ23" s="600"/>
    </row>
    <row r="24" spans="1:37" ht="14.45" customHeight="1" x14ac:dyDescent="0.15">
      <c r="A24" s="3"/>
      <c r="B24" s="29" t="s">
        <v>105</v>
      </c>
      <c r="C24" s="821">
        <v>7.0000000000000007E-2</v>
      </c>
      <c r="D24" s="822">
        <v>82</v>
      </c>
      <c r="E24" s="823">
        <v>219</v>
      </c>
      <c r="F24" s="822">
        <v>99</v>
      </c>
      <c r="G24" s="823">
        <v>120</v>
      </c>
      <c r="H24" s="825">
        <f t="shared" si="0"/>
        <v>1171.4285714285713</v>
      </c>
      <c r="I24" s="826">
        <f t="shared" si="1"/>
        <v>3128.5714285714284</v>
      </c>
      <c r="J24" s="3"/>
      <c r="K24" s="29" t="s">
        <v>140</v>
      </c>
      <c r="L24" s="827">
        <v>11.31</v>
      </c>
      <c r="M24" s="823">
        <v>153</v>
      </c>
      <c r="N24" s="823">
        <v>457</v>
      </c>
      <c r="O24" s="823">
        <v>225</v>
      </c>
      <c r="P24" s="823">
        <v>232</v>
      </c>
      <c r="Q24" s="828">
        <f t="shared" si="2"/>
        <v>13.527851458885941</v>
      </c>
      <c r="R24" s="829">
        <f t="shared" si="3"/>
        <v>40.40671971706454</v>
      </c>
      <c r="S24" s="3"/>
      <c r="T24" s="29" t="s">
        <v>147</v>
      </c>
      <c r="U24" s="827">
        <v>0.23</v>
      </c>
      <c r="V24" s="823">
        <v>600</v>
      </c>
      <c r="W24" s="824">
        <v>1409</v>
      </c>
      <c r="X24" s="823">
        <v>706</v>
      </c>
      <c r="Y24" s="839">
        <v>703</v>
      </c>
      <c r="Z24" s="830">
        <f t="shared" si="4"/>
        <v>2608.695652173913</v>
      </c>
      <c r="AA24" s="826">
        <f t="shared" si="5"/>
        <v>6126.086956521739</v>
      </c>
      <c r="AB24" s="600"/>
      <c r="AC24" s="600"/>
      <c r="AD24" s="600"/>
      <c r="AE24" s="600"/>
      <c r="AF24" s="600"/>
      <c r="AG24" s="600"/>
      <c r="AH24" s="600"/>
      <c r="AI24" s="600"/>
      <c r="AJ24" s="600"/>
    </row>
    <row r="25" spans="1:37" ht="14.45" customHeight="1" x14ac:dyDescent="0.15">
      <c r="A25" s="3"/>
      <c r="B25" s="29" t="s">
        <v>109</v>
      </c>
      <c r="C25" s="821">
        <v>0.19</v>
      </c>
      <c r="D25" s="822">
        <v>293</v>
      </c>
      <c r="E25" s="823">
        <v>597</v>
      </c>
      <c r="F25" s="822">
        <v>296</v>
      </c>
      <c r="G25" s="823">
        <v>301</v>
      </c>
      <c r="H25" s="825">
        <f t="shared" si="0"/>
        <v>1542.1052631578948</v>
      </c>
      <c r="I25" s="826">
        <f t="shared" si="1"/>
        <v>3142.1052631578946</v>
      </c>
      <c r="J25" s="962" t="s">
        <v>143</v>
      </c>
      <c r="K25" s="963"/>
      <c r="L25" s="811">
        <v>16.27</v>
      </c>
      <c r="M25" s="816">
        <v>4007</v>
      </c>
      <c r="N25" s="816">
        <v>11096</v>
      </c>
      <c r="O25" s="816">
        <v>5477</v>
      </c>
      <c r="P25" s="816">
        <v>5619</v>
      </c>
      <c r="Q25" s="813">
        <f t="shared" si="2"/>
        <v>246.28149969268594</v>
      </c>
      <c r="R25" s="814">
        <f t="shared" si="3"/>
        <v>681.9913952059004</v>
      </c>
      <c r="S25" s="3"/>
      <c r="T25" s="29" t="s">
        <v>150</v>
      </c>
      <c r="U25" s="827">
        <v>0.23</v>
      </c>
      <c r="V25" s="823">
        <v>813</v>
      </c>
      <c r="W25" s="824">
        <v>1584</v>
      </c>
      <c r="X25" s="823">
        <v>820</v>
      </c>
      <c r="Y25" s="839">
        <v>764</v>
      </c>
      <c r="Z25" s="830">
        <f t="shared" si="4"/>
        <v>3534.782608695652</v>
      </c>
      <c r="AA25" s="826">
        <f t="shared" si="5"/>
        <v>6886.95652173913</v>
      </c>
      <c r="AB25" s="600"/>
      <c r="AC25" s="600"/>
      <c r="AD25" s="600"/>
      <c r="AE25" s="600"/>
      <c r="AF25" s="600"/>
      <c r="AG25" s="600"/>
      <c r="AH25" s="600"/>
      <c r="AI25" s="600"/>
      <c r="AJ25" s="600"/>
    </row>
    <row r="26" spans="1:37" ht="14.45" customHeight="1" x14ac:dyDescent="0.15">
      <c r="A26" s="3"/>
      <c r="B26" s="29" t="s">
        <v>112</v>
      </c>
      <c r="C26" s="821">
        <v>0.22</v>
      </c>
      <c r="D26" s="822">
        <v>229</v>
      </c>
      <c r="E26" s="823">
        <v>503</v>
      </c>
      <c r="F26" s="822">
        <v>223</v>
      </c>
      <c r="G26" s="823">
        <v>280</v>
      </c>
      <c r="H26" s="825">
        <f t="shared" si="0"/>
        <v>1040.909090909091</v>
      </c>
      <c r="I26" s="826">
        <f t="shared" si="1"/>
        <v>2286.3636363636365</v>
      </c>
      <c r="J26" s="3"/>
      <c r="K26" s="29" t="s">
        <v>146</v>
      </c>
      <c r="L26" s="827">
        <v>2.41</v>
      </c>
      <c r="M26" s="823">
        <v>559</v>
      </c>
      <c r="N26" s="823">
        <v>1568</v>
      </c>
      <c r="O26" s="823">
        <v>750</v>
      </c>
      <c r="P26" s="823">
        <v>818</v>
      </c>
      <c r="Q26" s="828">
        <f t="shared" si="2"/>
        <v>231.95020746887965</v>
      </c>
      <c r="R26" s="829">
        <f t="shared" si="3"/>
        <v>650.62240663900411</v>
      </c>
      <c r="S26" s="3"/>
      <c r="T26" s="29" t="s">
        <v>36</v>
      </c>
      <c r="U26" s="827">
        <v>0.18</v>
      </c>
      <c r="V26" s="823">
        <v>362</v>
      </c>
      <c r="W26" s="824">
        <v>867</v>
      </c>
      <c r="X26" s="823">
        <v>422</v>
      </c>
      <c r="Y26" s="839">
        <v>445</v>
      </c>
      <c r="Z26" s="830">
        <f t="shared" si="4"/>
        <v>2011.1111111111111</v>
      </c>
      <c r="AA26" s="826">
        <f t="shared" si="5"/>
        <v>4816.666666666667</v>
      </c>
      <c r="AB26" s="600"/>
      <c r="AC26" s="600"/>
      <c r="AD26" s="600"/>
      <c r="AE26" s="600"/>
      <c r="AF26" s="600"/>
      <c r="AG26" s="600"/>
      <c r="AH26" s="600"/>
      <c r="AI26" s="600"/>
      <c r="AJ26" s="600"/>
      <c r="AK26" s="77"/>
    </row>
    <row r="27" spans="1:37" ht="14.45" customHeight="1" x14ac:dyDescent="0.15">
      <c r="A27" s="3"/>
      <c r="B27" s="29" t="s">
        <v>116</v>
      </c>
      <c r="C27" s="821">
        <v>0.06</v>
      </c>
      <c r="D27" s="822">
        <v>66</v>
      </c>
      <c r="E27" s="823">
        <v>145</v>
      </c>
      <c r="F27" s="822">
        <v>69</v>
      </c>
      <c r="G27" s="823">
        <v>76</v>
      </c>
      <c r="H27" s="825">
        <f t="shared" si="0"/>
        <v>1100</v>
      </c>
      <c r="I27" s="826">
        <f t="shared" si="1"/>
        <v>2416.666666666667</v>
      </c>
      <c r="J27" s="3"/>
      <c r="K27" s="29" t="s">
        <v>149</v>
      </c>
      <c r="L27" s="827">
        <v>2.76</v>
      </c>
      <c r="M27" s="823">
        <v>1444</v>
      </c>
      <c r="N27" s="822">
        <v>3733</v>
      </c>
      <c r="O27" s="823">
        <v>1851</v>
      </c>
      <c r="P27" s="823">
        <v>1882</v>
      </c>
      <c r="Q27" s="828">
        <f t="shared" si="2"/>
        <v>523.1884057971015</v>
      </c>
      <c r="R27" s="829">
        <f t="shared" si="3"/>
        <v>1352.536231884058</v>
      </c>
      <c r="S27" s="3"/>
      <c r="T27" s="29" t="s">
        <v>39</v>
      </c>
      <c r="U27" s="827">
        <v>0.23</v>
      </c>
      <c r="V27" s="823">
        <v>518</v>
      </c>
      <c r="W27" s="824">
        <v>1234</v>
      </c>
      <c r="X27" s="823">
        <v>654</v>
      </c>
      <c r="Y27" s="839">
        <v>580</v>
      </c>
      <c r="Z27" s="830">
        <f t="shared" si="4"/>
        <v>2252.173913043478</v>
      </c>
      <c r="AA27" s="826">
        <f t="shared" si="5"/>
        <v>5365.217391304348</v>
      </c>
      <c r="AB27" s="600"/>
      <c r="AC27" s="600"/>
      <c r="AD27" s="600"/>
      <c r="AE27" s="600"/>
      <c r="AF27" s="600"/>
      <c r="AG27" s="600"/>
      <c r="AH27" s="600"/>
      <c r="AI27" s="600"/>
      <c r="AJ27" s="600"/>
      <c r="AK27" s="18"/>
    </row>
    <row r="28" spans="1:37" ht="14.45" customHeight="1" x14ac:dyDescent="0.15">
      <c r="A28" s="3"/>
      <c r="B28" s="29" t="s">
        <v>120</v>
      </c>
      <c r="C28" s="821">
        <v>0.14000000000000001</v>
      </c>
      <c r="D28" s="822">
        <v>238</v>
      </c>
      <c r="E28" s="823">
        <v>524</v>
      </c>
      <c r="F28" s="822">
        <v>238</v>
      </c>
      <c r="G28" s="823">
        <v>286</v>
      </c>
      <c r="H28" s="825">
        <f t="shared" si="0"/>
        <v>1699.9999999999998</v>
      </c>
      <c r="I28" s="826">
        <f t="shared" si="1"/>
        <v>3742.8571428571427</v>
      </c>
      <c r="J28" s="3"/>
      <c r="K28" s="29" t="s">
        <v>35</v>
      </c>
      <c r="L28" s="827">
        <v>2.89</v>
      </c>
      <c r="M28" s="823">
        <v>975</v>
      </c>
      <c r="N28" s="822">
        <v>2859</v>
      </c>
      <c r="O28" s="823">
        <v>1398</v>
      </c>
      <c r="P28" s="823">
        <v>1461</v>
      </c>
      <c r="Q28" s="828">
        <f t="shared" si="2"/>
        <v>337.37024221453288</v>
      </c>
      <c r="R28" s="829">
        <f t="shared" si="3"/>
        <v>989.27335640138404</v>
      </c>
      <c r="T28" s="29" t="s">
        <v>195</v>
      </c>
      <c r="U28" s="827">
        <v>0.13</v>
      </c>
      <c r="V28" s="823">
        <v>214</v>
      </c>
      <c r="W28" s="824">
        <v>539</v>
      </c>
      <c r="X28" s="823">
        <v>261</v>
      </c>
      <c r="Y28" s="839">
        <v>278</v>
      </c>
      <c r="Z28" s="830">
        <f t="shared" si="4"/>
        <v>1646.1538461538462</v>
      </c>
      <c r="AA28" s="826">
        <f t="shared" si="5"/>
        <v>4146.1538461538457</v>
      </c>
      <c r="AB28" s="600"/>
      <c r="AC28" s="600"/>
      <c r="AD28" s="600"/>
      <c r="AE28" s="600"/>
      <c r="AF28" s="600"/>
      <c r="AG28" s="600"/>
      <c r="AH28" s="600"/>
      <c r="AI28" s="600"/>
      <c r="AJ28" s="600"/>
    </row>
    <row r="29" spans="1:37" ht="14.45" customHeight="1" x14ac:dyDescent="0.15">
      <c r="A29" s="3"/>
      <c r="B29" s="29" t="s">
        <v>124</v>
      </c>
      <c r="C29" s="821">
        <v>7.0000000000000007E-2</v>
      </c>
      <c r="D29" s="822">
        <v>86</v>
      </c>
      <c r="E29" s="823">
        <v>223</v>
      </c>
      <c r="F29" s="822">
        <v>109</v>
      </c>
      <c r="G29" s="823">
        <v>114</v>
      </c>
      <c r="H29" s="825">
        <f t="shared" si="0"/>
        <v>1228.5714285714284</v>
      </c>
      <c r="I29" s="826">
        <f t="shared" si="1"/>
        <v>3185.7142857142853</v>
      </c>
      <c r="J29" s="3"/>
      <c r="K29" s="29" t="s">
        <v>38</v>
      </c>
      <c r="L29" s="827">
        <v>3.56</v>
      </c>
      <c r="M29" s="823">
        <v>164</v>
      </c>
      <c r="N29" s="822">
        <v>483</v>
      </c>
      <c r="O29" s="823">
        <v>254</v>
      </c>
      <c r="P29" s="823">
        <v>229</v>
      </c>
      <c r="Q29" s="828">
        <f t="shared" si="2"/>
        <v>46.067415730337075</v>
      </c>
      <c r="R29" s="829">
        <f t="shared" si="3"/>
        <v>135.67415730337078</v>
      </c>
      <c r="T29" s="29" t="s">
        <v>196</v>
      </c>
      <c r="U29" s="827">
        <v>0.14000000000000001</v>
      </c>
      <c r="V29" s="823">
        <v>186</v>
      </c>
      <c r="W29" s="824">
        <v>416</v>
      </c>
      <c r="X29" s="823">
        <v>225</v>
      </c>
      <c r="Y29" s="839">
        <v>191</v>
      </c>
      <c r="Z29" s="830">
        <f t="shared" si="4"/>
        <v>1328.5714285714284</v>
      </c>
      <c r="AA29" s="826">
        <f t="shared" si="5"/>
        <v>2971.4285714285711</v>
      </c>
      <c r="AB29" s="600"/>
      <c r="AC29" s="600"/>
      <c r="AD29" s="600"/>
      <c r="AE29" s="600"/>
      <c r="AF29" s="600"/>
      <c r="AG29" s="600"/>
      <c r="AH29" s="600"/>
      <c r="AI29" s="600"/>
      <c r="AJ29" s="600"/>
    </row>
    <row r="30" spans="1:37" ht="14.45" customHeight="1" x14ac:dyDescent="0.15">
      <c r="A30" s="3"/>
      <c r="B30" s="29" t="s">
        <v>127</v>
      </c>
      <c r="C30" s="821">
        <v>0.03</v>
      </c>
      <c r="D30" s="822">
        <v>37</v>
      </c>
      <c r="E30" s="823">
        <v>100</v>
      </c>
      <c r="F30" s="822">
        <v>45</v>
      </c>
      <c r="G30" s="823">
        <v>55</v>
      </c>
      <c r="H30" s="825">
        <f t="shared" si="0"/>
        <v>1233.3333333333335</v>
      </c>
      <c r="I30" s="826">
        <f t="shared" si="1"/>
        <v>3333.3333333333335</v>
      </c>
      <c r="J30" s="3"/>
      <c r="K30" s="29" t="s">
        <v>41</v>
      </c>
      <c r="L30" s="827">
        <v>0.67</v>
      </c>
      <c r="M30" s="823">
        <v>132</v>
      </c>
      <c r="N30" s="822">
        <v>395</v>
      </c>
      <c r="O30" s="823">
        <v>190</v>
      </c>
      <c r="P30" s="823">
        <v>205</v>
      </c>
      <c r="Q30" s="828">
        <f t="shared" si="2"/>
        <v>197.0149253731343</v>
      </c>
      <c r="R30" s="829">
        <f t="shared" si="3"/>
        <v>589.55223880597009</v>
      </c>
      <c r="T30" s="29" t="s">
        <v>197</v>
      </c>
      <c r="U30" s="827">
        <v>0.31</v>
      </c>
      <c r="V30" s="823">
        <v>597</v>
      </c>
      <c r="W30" s="824">
        <v>1577</v>
      </c>
      <c r="X30" s="823">
        <v>762</v>
      </c>
      <c r="Y30" s="839">
        <v>815</v>
      </c>
      <c r="Z30" s="830">
        <f t="shared" si="4"/>
        <v>1925.8064516129032</v>
      </c>
      <c r="AA30" s="826">
        <f t="shared" si="5"/>
        <v>5087.0967741935483</v>
      </c>
      <c r="AB30" s="600"/>
      <c r="AC30" s="600"/>
      <c r="AD30" s="600"/>
      <c r="AE30" s="600"/>
      <c r="AF30" s="600"/>
      <c r="AG30" s="600"/>
      <c r="AH30" s="600"/>
      <c r="AI30" s="600"/>
      <c r="AJ30" s="600"/>
    </row>
    <row r="31" spans="1:37" ht="14.45" customHeight="1" x14ac:dyDescent="0.15">
      <c r="A31" s="3"/>
      <c r="B31" s="29" t="s">
        <v>130</v>
      </c>
      <c r="C31" s="821">
        <v>7.0000000000000007E-2</v>
      </c>
      <c r="D31" s="822">
        <v>68</v>
      </c>
      <c r="E31" s="823">
        <v>151</v>
      </c>
      <c r="F31" s="822">
        <v>72</v>
      </c>
      <c r="G31" s="823">
        <v>79</v>
      </c>
      <c r="H31" s="825">
        <f t="shared" si="0"/>
        <v>971.42857142857133</v>
      </c>
      <c r="I31" s="826">
        <f t="shared" si="1"/>
        <v>2157.1428571428569</v>
      </c>
      <c r="J31" s="3"/>
      <c r="K31" s="29" t="s">
        <v>44</v>
      </c>
      <c r="L31" s="827">
        <v>1.55</v>
      </c>
      <c r="M31" s="823">
        <v>31</v>
      </c>
      <c r="N31" s="823">
        <v>91</v>
      </c>
      <c r="O31" s="823">
        <v>44</v>
      </c>
      <c r="P31" s="823">
        <v>47</v>
      </c>
      <c r="Q31" s="828">
        <f t="shared" si="2"/>
        <v>20</v>
      </c>
      <c r="R31" s="829">
        <f t="shared" si="3"/>
        <v>58.70967741935484</v>
      </c>
      <c r="T31" s="29" t="s">
        <v>198</v>
      </c>
      <c r="U31" s="827">
        <v>0.22</v>
      </c>
      <c r="V31" s="823">
        <v>508</v>
      </c>
      <c r="W31" s="824">
        <v>1483</v>
      </c>
      <c r="X31" s="823">
        <v>716</v>
      </c>
      <c r="Y31" s="839">
        <v>767</v>
      </c>
      <c r="Z31" s="830">
        <f t="shared" si="4"/>
        <v>2309.090909090909</v>
      </c>
      <c r="AA31" s="826">
        <f t="shared" si="5"/>
        <v>6740.909090909091</v>
      </c>
      <c r="AB31" s="600"/>
      <c r="AC31" s="600"/>
      <c r="AD31" s="600"/>
      <c r="AE31" s="600"/>
      <c r="AF31" s="600"/>
      <c r="AG31" s="600"/>
      <c r="AH31" s="600"/>
      <c r="AI31" s="600"/>
      <c r="AJ31" s="600"/>
    </row>
    <row r="32" spans="1:37" ht="14.45" customHeight="1" x14ac:dyDescent="0.15">
      <c r="A32" s="3"/>
      <c r="B32" s="29" t="s">
        <v>133</v>
      </c>
      <c r="C32" s="821">
        <v>0.04</v>
      </c>
      <c r="D32" s="822">
        <v>94</v>
      </c>
      <c r="E32" s="823">
        <v>221</v>
      </c>
      <c r="F32" s="822">
        <v>104</v>
      </c>
      <c r="G32" s="823">
        <v>117</v>
      </c>
      <c r="H32" s="825">
        <f t="shared" si="0"/>
        <v>2350</v>
      </c>
      <c r="I32" s="826">
        <f t="shared" si="1"/>
        <v>5525</v>
      </c>
      <c r="J32" s="3"/>
      <c r="K32" s="29" t="s">
        <v>48</v>
      </c>
      <c r="L32" s="827">
        <v>1.01</v>
      </c>
      <c r="M32" s="823">
        <v>107</v>
      </c>
      <c r="N32" s="823">
        <v>343</v>
      </c>
      <c r="O32" s="823">
        <v>181</v>
      </c>
      <c r="P32" s="823">
        <v>162</v>
      </c>
      <c r="Q32" s="828">
        <f t="shared" si="2"/>
        <v>105.94059405940594</v>
      </c>
      <c r="R32" s="829">
        <f t="shared" si="3"/>
        <v>339.60396039603961</v>
      </c>
      <c r="T32" s="29" t="s">
        <v>199</v>
      </c>
      <c r="U32" s="827">
        <v>0.19</v>
      </c>
      <c r="V32" s="823">
        <v>454</v>
      </c>
      <c r="W32" s="824">
        <v>1136</v>
      </c>
      <c r="X32" s="823">
        <v>566</v>
      </c>
      <c r="Y32" s="839">
        <v>570</v>
      </c>
      <c r="Z32" s="830">
        <f t="shared" si="4"/>
        <v>2389.4736842105262</v>
      </c>
      <c r="AA32" s="826">
        <f t="shared" si="5"/>
        <v>5978.9473684210525</v>
      </c>
      <c r="AB32" s="600"/>
      <c r="AC32" s="600"/>
      <c r="AD32" s="600"/>
      <c r="AE32" s="600"/>
      <c r="AF32" s="600"/>
      <c r="AG32" s="600"/>
      <c r="AH32" s="600"/>
      <c r="AI32" s="600"/>
      <c r="AJ32" s="600"/>
    </row>
    <row r="33" spans="1:37" ht="14.45" customHeight="1" x14ac:dyDescent="0.15">
      <c r="A33" s="3"/>
      <c r="B33" s="29" t="s">
        <v>136</v>
      </c>
      <c r="C33" s="821">
        <v>0.01</v>
      </c>
      <c r="D33" s="822">
        <v>25</v>
      </c>
      <c r="E33" s="823">
        <v>65</v>
      </c>
      <c r="F33" s="822">
        <v>26</v>
      </c>
      <c r="G33" s="823">
        <v>39</v>
      </c>
      <c r="H33" s="825">
        <f t="shared" si="0"/>
        <v>2500</v>
      </c>
      <c r="I33" s="826">
        <f t="shared" si="1"/>
        <v>6500</v>
      </c>
      <c r="J33" s="3"/>
      <c r="K33" s="29" t="s">
        <v>52</v>
      </c>
      <c r="L33" s="827">
        <v>1.1299999999999999</v>
      </c>
      <c r="M33" s="823">
        <v>142</v>
      </c>
      <c r="N33" s="823">
        <v>422</v>
      </c>
      <c r="O33" s="823">
        <v>217</v>
      </c>
      <c r="P33" s="823">
        <v>205</v>
      </c>
      <c r="Q33" s="828">
        <f t="shared" si="2"/>
        <v>125.6637168141593</v>
      </c>
      <c r="R33" s="829">
        <f t="shared" si="3"/>
        <v>373.45132743362836</v>
      </c>
      <c r="T33" s="29" t="s">
        <v>676</v>
      </c>
      <c r="U33" s="827">
        <v>0.13</v>
      </c>
      <c r="V33" s="823">
        <v>186</v>
      </c>
      <c r="W33" s="824">
        <v>497</v>
      </c>
      <c r="X33" s="823">
        <v>244</v>
      </c>
      <c r="Y33" s="839">
        <v>253</v>
      </c>
      <c r="Z33" s="830">
        <f t="shared" si="4"/>
        <v>1430.7692307692307</v>
      </c>
      <c r="AA33" s="826">
        <f t="shared" si="5"/>
        <v>3823.0769230769229</v>
      </c>
      <c r="AB33" s="600"/>
      <c r="AC33" s="600"/>
      <c r="AD33" s="600"/>
      <c r="AE33" s="600"/>
      <c r="AF33" s="600"/>
      <c r="AG33" s="600"/>
      <c r="AH33" s="600"/>
      <c r="AI33" s="600"/>
      <c r="AJ33" s="600"/>
    </row>
    <row r="34" spans="1:37" ht="14.45" customHeight="1" x14ac:dyDescent="0.15">
      <c r="A34" s="3"/>
      <c r="B34" s="29" t="s">
        <v>139</v>
      </c>
      <c r="C34" s="821">
        <v>0.18</v>
      </c>
      <c r="D34" s="822">
        <v>297</v>
      </c>
      <c r="E34" s="823">
        <v>750</v>
      </c>
      <c r="F34" s="822">
        <v>377</v>
      </c>
      <c r="G34" s="823">
        <v>373</v>
      </c>
      <c r="H34" s="825">
        <f t="shared" si="0"/>
        <v>1650</v>
      </c>
      <c r="I34" s="826">
        <f t="shared" si="1"/>
        <v>4166.666666666667</v>
      </c>
      <c r="J34" s="3"/>
      <c r="K34" s="29" t="s">
        <v>55</v>
      </c>
      <c r="L34" s="827">
        <v>0.28999999999999998</v>
      </c>
      <c r="M34" s="823">
        <v>453</v>
      </c>
      <c r="N34" s="823">
        <v>1202</v>
      </c>
      <c r="O34" s="823">
        <v>592</v>
      </c>
      <c r="P34" s="823">
        <v>610</v>
      </c>
      <c r="Q34" s="828">
        <f t="shared" si="2"/>
        <v>1562.0689655172414</v>
      </c>
      <c r="R34" s="829">
        <f t="shared" si="3"/>
        <v>4144.8275862068967</v>
      </c>
      <c r="T34" s="29" t="s">
        <v>201</v>
      </c>
      <c r="U34" s="827">
        <v>0.23</v>
      </c>
      <c r="V34" s="823">
        <v>313</v>
      </c>
      <c r="W34" s="824">
        <v>835</v>
      </c>
      <c r="X34" s="823">
        <v>426</v>
      </c>
      <c r="Y34" s="839">
        <v>409</v>
      </c>
      <c r="Z34" s="830">
        <f t="shared" si="4"/>
        <v>1360.8695652173913</v>
      </c>
      <c r="AA34" s="826">
        <f t="shared" si="5"/>
        <v>3630.4347826086955</v>
      </c>
      <c r="AB34" s="600"/>
      <c r="AC34" s="600"/>
      <c r="AD34" s="600"/>
      <c r="AE34" s="600"/>
      <c r="AF34" s="600"/>
      <c r="AG34" s="600"/>
      <c r="AH34" s="600"/>
      <c r="AI34" s="600"/>
      <c r="AJ34" s="600"/>
    </row>
    <row r="35" spans="1:37" ht="14.45" customHeight="1" x14ac:dyDescent="0.15">
      <c r="A35" s="3"/>
      <c r="B35" s="29" t="s">
        <v>142</v>
      </c>
      <c r="C35" s="821">
        <v>0.08</v>
      </c>
      <c r="D35" s="822">
        <v>186</v>
      </c>
      <c r="E35" s="823">
        <v>385</v>
      </c>
      <c r="F35" s="822">
        <v>186</v>
      </c>
      <c r="G35" s="823">
        <v>199</v>
      </c>
      <c r="H35" s="825">
        <f t="shared" si="0"/>
        <v>2325</v>
      </c>
      <c r="I35" s="826">
        <f t="shared" si="1"/>
        <v>4812.5</v>
      </c>
      <c r="J35" s="962" t="s">
        <v>59</v>
      </c>
      <c r="K35" s="963"/>
      <c r="L35" s="811">
        <v>28.53</v>
      </c>
      <c r="M35" s="816">
        <v>625</v>
      </c>
      <c r="N35" s="816">
        <v>1616</v>
      </c>
      <c r="O35" s="816">
        <v>774</v>
      </c>
      <c r="P35" s="816">
        <v>842</v>
      </c>
      <c r="Q35" s="813">
        <f t="shared" si="2"/>
        <v>21.906764808973008</v>
      </c>
      <c r="R35" s="814">
        <f t="shared" si="3"/>
        <v>56.642131090080618</v>
      </c>
      <c r="S35" s="962" t="s">
        <v>64</v>
      </c>
      <c r="T35" s="963"/>
      <c r="U35" s="811">
        <v>30.02</v>
      </c>
      <c r="V35" s="816">
        <v>1013</v>
      </c>
      <c r="W35" s="808">
        <v>2908</v>
      </c>
      <c r="X35" s="816">
        <v>1452</v>
      </c>
      <c r="Y35" s="812">
        <v>1456</v>
      </c>
      <c r="Z35" s="812">
        <f t="shared" si="4"/>
        <v>33.74417055296469</v>
      </c>
      <c r="AA35" s="808">
        <f t="shared" si="5"/>
        <v>96.868754163890742</v>
      </c>
      <c r="AB35" s="600"/>
      <c r="AC35" s="600"/>
      <c r="AD35" s="600"/>
      <c r="AE35" s="600"/>
      <c r="AF35" s="600"/>
      <c r="AG35" s="600"/>
      <c r="AH35" s="600"/>
      <c r="AI35" s="600"/>
      <c r="AJ35" s="600"/>
    </row>
    <row r="36" spans="1:37" ht="14.45" customHeight="1" x14ac:dyDescent="0.15">
      <c r="A36" s="3"/>
      <c r="B36" s="29" t="s">
        <v>145</v>
      </c>
      <c r="C36" s="821">
        <v>0.79</v>
      </c>
      <c r="D36" s="822">
        <v>1274</v>
      </c>
      <c r="E36" s="823">
        <v>3249</v>
      </c>
      <c r="F36" s="822">
        <v>1651</v>
      </c>
      <c r="G36" s="823">
        <v>1598</v>
      </c>
      <c r="H36" s="825">
        <f t="shared" si="0"/>
        <v>1612.6582278481012</v>
      </c>
      <c r="I36" s="826">
        <f t="shared" si="1"/>
        <v>4112.658227848101</v>
      </c>
      <c r="J36" s="3"/>
      <c r="K36" s="29" t="s">
        <v>63</v>
      </c>
      <c r="L36" s="827">
        <v>28.53</v>
      </c>
      <c r="M36" s="823">
        <v>625</v>
      </c>
      <c r="N36" s="823">
        <v>1616</v>
      </c>
      <c r="O36" s="823">
        <v>774</v>
      </c>
      <c r="P36" s="823">
        <v>842</v>
      </c>
      <c r="Q36" s="828">
        <f t="shared" si="2"/>
        <v>21.906764808973008</v>
      </c>
      <c r="R36" s="829">
        <f t="shared" si="3"/>
        <v>56.642131090080618</v>
      </c>
      <c r="S36" s="3"/>
      <c r="T36" s="29" t="s">
        <v>68</v>
      </c>
      <c r="U36" s="827">
        <v>0.54</v>
      </c>
      <c r="V36" s="823">
        <v>40</v>
      </c>
      <c r="W36" s="824">
        <v>125</v>
      </c>
      <c r="X36" s="823">
        <v>62</v>
      </c>
      <c r="Y36" s="839">
        <v>63</v>
      </c>
      <c r="Z36" s="830">
        <f t="shared" si="4"/>
        <v>74.074074074074076</v>
      </c>
      <c r="AA36" s="826">
        <f t="shared" si="5"/>
        <v>231.48148148148147</v>
      </c>
      <c r="AB36" s="600"/>
      <c r="AC36" s="600"/>
      <c r="AD36" s="600"/>
      <c r="AE36" s="600"/>
      <c r="AF36" s="600"/>
      <c r="AG36" s="600"/>
      <c r="AH36" s="600"/>
      <c r="AI36" s="600"/>
      <c r="AJ36" s="600"/>
    </row>
    <row r="37" spans="1:37" ht="14.45" customHeight="1" x14ac:dyDescent="0.15">
      <c r="A37" s="3"/>
      <c r="B37" s="29" t="s">
        <v>148</v>
      </c>
      <c r="C37" s="821">
        <v>0.56999999999999995</v>
      </c>
      <c r="D37" s="822">
        <v>1019</v>
      </c>
      <c r="E37" s="823">
        <v>2456</v>
      </c>
      <c r="F37" s="822">
        <v>1201</v>
      </c>
      <c r="G37" s="823">
        <v>1255</v>
      </c>
      <c r="H37" s="825">
        <f t="shared" si="0"/>
        <v>1787.7192982456143</v>
      </c>
      <c r="I37" s="826">
        <f t="shared" si="1"/>
        <v>4308.771929824562</v>
      </c>
      <c r="J37" s="962" t="s">
        <v>67</v>
      </c>
      <c r="K37" s="963"/>
      <c r="L37" s="811">
        <v>79.03</v>
      </c>
      <c r="M37" s="816">
        <v>305</v>
      </c>
      <c r="N37" s="816">
        <v>733</v>
      </c>
      <c r="O37" s="816">
        <v>335</v>
      </c>
      <c r="P37" s="816">
        <v>398</v>
      </c>
      <c r="Q37" s="813">
        <f t="shared" si="2"/>
        <v>3.8592939390105023</v>
      </c>
      <c r="R37" s="814">
        <f t="shared" si="3"/>
        <v>9.2749588763760595</v>
      </c>
      <c r="S37" s="3"/>
      <c r="T37" s="29" t="s">
        <v>72</v>
      </c>
      <c r="U37" s="827">
        <v>1.36</v>
      </c>
      <c r="V37" s="823">
        <v>93</v>
      </c>
      <c r="W37" s="824">
        <v>303</v>
      </c>
      <c r="X37" s="823">
        <v>165</v>
      </c>
      <c r="Y37" s="839">
        <v>138</v>
      </c>
      <c r="Z37" s="830">
        <f t="shared" si="4"/>
        <v>68.382352941176464</v>
      </c>
      <c r="AA37" s="826">
        <f t="shared" si="5"/>
        <v>222.79411764705881</v>
      </c>
      <c r="AB37" s="600"/>
      <c r="AC37" s="600"/>
      <c r="AD37" s="600"/>
      <c r="AE37" s="600"/>
      <c r="AF37" s="600"/>
      <c r="AG37" s="600"/>
      <c r="AH37" s="600"/>
      <c r="AI37" s="600"/>
      <c r="AJ37" s="600"/>
      <c r="AK37" s="1"/>
    </row>
    <row r="38" spans="1:37" s="1" customFormat="1" ht="14.45" customHeight="1" x14ac:dyDescent="0.15">
      <c r="A38" s="3"/>
      <c r="B38" s="29" t="s">
        <v>34</v>
      </c>
      <c r="C38" s="821">
        <v>0.22</v>
      </c>
      <c r="D38" s="822">
        <v>413</v>
      </c>
      <c r="E38" s="823">
        <v>1189</v>
      </c>
      <c r="F38" s="822">
        <v>572</v>
      </c>
      <c r="G38" s="823">
        <v>617</v>
      </c>
      <c r="H38" s="825">
        <f t="shared" si="0"/>
        <v>1877.2727272727273</v>
      </c>
      <c r="I38" s="826">
        <f t="shared" si="1"/>
        <v>5404.545454545455</v>
      </c>
      <c r="J38" s="3"/>
      <c r="K38" s="29" t="s">
        <v>71</v>
      </c>
      <c r="L38" s="827">
        <v>3.83</v>
      </c>
      <c r="M38" s="823">
        <v>31</v>
      </c>
      <c r="N38" s="823">
        <v>88</v>
      </c>
      <c r="O38" s="823">
        <v>39</v>
      </c>
      <c r="P38" s="823">
        <v>49</v>
      </c>
      <c r="Q38" s="828">
        <f t="shared" si="2"/>
        <v>8.0939947780678843</v>
      </c>
      <c r="R38" s="829">
        <f t="shared" si="3"/>
        <v>22.97650130548303</v>
      </c>
      <c r="S38" s="3"/>
      <c r="T38" s="29" t="s">
        <v>76</v>
      </c>
      <c r="U38" s="827">
        <v>2.67</v>
      </c>
      <c r="V38" s="823">
        <v>122</v>
      </c>
      <c r="W38" s="824">
        <v>373</v>
      </c>
      <c r="X38" s="823">
        <v>174</v>
      </c>
      <c r="Y38" s="839">
        <v>199</v>
      </c>
      <c r="Z38" s="830">
        <f t="shared" si="4"/>
        <v>45.692883895131089</v>
      </c>
      <c r="AA38" s="826">
        <f t="shared" si="5"/>
        <v>139.70037453183522</v>
      </c>
      <c r="AB38" s="600"/>
      <c r="AC38" s="600"/>
      <c r="AD38" s="600"/>
      <c r="AE38" s="600"/>
      <c r="AF38" s="600"/>
      <c r="AG38" s="600"/>
      <c r="AH38" s="600"/>
      <c r="AI38" s="600"/>
      <c r="AJ38" s="600"/>
      <c r="AK38" s="2"/>
    </row>
    <row r="39" spans="1:37" ht="14.45" customHeight="1" x14ac:dyDescent="0.15">
      <c r="A39" s="3"/>
      <c r="B39" s="29" t="s">
        <v>37</v>
      </c>
      <c r="C39" s="821">
        <v>0.2</v>
      </c>
      <c r="D39" s="822">
        <v>276</v>
      </c>
      <c r="E39" s="823">
        <v>607</v>
      </c>
      <c r="F39" s="822">
        <v>271</v>
      </c>
      <c r="G39" s="823">
        <v>336</v>
      </c>
      <c r="H39" s="825">
        <f t="shared" si="0"/>
        <v>1380</v>
      </c>
      <c r="I39" s="826">
        <f t="shared" si="1"/>
        <v>3035</v>
      </c>
      <c r="J39" s="3"/>
      <c r="K39" s="29" t="s">
        <v>75</v>
      </c>
      <c r="L39" s="827">
        <v>5.22</v>
      </c>
      <c r="M39" s="823">
        <v>46</v>
      </c>
      <c r="N39" s="823">
        <v>126</v>
      </c>
      <c r="O39" s="823">
        <v>55</v>
      </c>
      <c r="P39" s="823">
        <v>71</v>
      </c>
      <c r="Q39" s="828">
        <f t="shared" si="2"/>
        <v>8.8122605363984672</v>
      </c>
      <c r="R39" s="829">
        <f t="shared" si="3"/>
        <v>24.137931034482758</v>
      </c>
      <c r="S39" s="3"/>
      <c r="T39" s="29" t="s">
        <v>80</v>
      </c>
      <c r="U39" s="827">
        <v>5.28</v>
      </c>
      <c r="V39" s="823">
        <v>414</v>
      </c>
      <c r="W39" s="824">
        <v>1273</v>
      </c>
      <c r="X39" s="823">
        <v>625</v>
      </c>
      <c r="Y39" s="839">
        <v>648</v>
      </c>
      <c r="Z39" s="830">
        <f t="shared" si="4"/>
        <v>78.409090909090907</v>
      </c>
      <c r="AA39" s="826">
        <f t="shared" si="5"/>
        <v>241.09848484848484</v>
      </c>
      <c r="AB39" s="600"/>
      <c r="AC39" s="600"/>
      <c r="AD39" s="600"/>
      <c r="AE39" s="600"/>
      <c r="AF39" s="600"/>
      <c r="AG39" s="600"/>
      <c r="AH39" s="600"/>
      <c r="AI39" s="600"/>
      <c r="AJ39" s="600"/>
    </row>
    <row r="40" spans="1:37" ht="14.45" customHeight="1" x14ac:dyDescent="0.15">
      <c r="A40" s="3"/>
      <c r="B40" s="29" t="s">
        <v>40</v>
      </c>
      <c r="C40" s="821">
        <v>0.09</v>
      </c>
      <c r="D40" s="822">
        <v>73</v>
      </c>
      <c r="E40" s="823">
        <v>172</v>
      </c>
      <c r="F40" s="822">
        <v>84</v>
      </c>
      <c r="G40" s="823">
        <v>88</v>
      </c>
      <c r="H40" s="825">
        <f t="shared" si="0"/>
        <v>811.11111111111109</v>
      </c>
      <c r="I40" s="826">
        <f t="shared" si="1"/>
        <v>1911.1111111111111</v>
      </c>
      <c r="J40" s="3"/>
      <c r="K40" s="29" t="s">
        <v>79</v>
      </c>
      <c r="L40" s="827">
        <v>69.98</v>
      </c>
      <c r="M40" s="823">
        <v>228</v>
      </c>
      <c r="N40" s="823">
        <v>519</v>
      </c>
      <c r="O40" s="823">
        <v>241</v>
      </c>
      <c r="P40" s="823">
        <v>278</v>
      </c>
      <c r="Q40" s="828">
        <f t="shared" si="2"/>
        <v>3.2580737353529576</v>
      </c>
      <c r="R40" s="829">
        <f t="shared" si="3"/>
        <v>7.4164046870534435</v>
      </c>
      <c r="S40" s="3"/>
      <c r="T40" s="29" t="s">
        <v>84</v>
      </c>
      <c r="U40" s="827">
        <v>19.87</v>
      </c>
      <c r="V40" s="823">
        <v>171</v>
      </c>
      <c r="W40" s="824">
        <v>476</v>
      </c>
      <c r="X40" s="823">
        <v>237</v>
      </c>
      <c r="Y40" s="839">
        <v>239</v>
      </c>
      <c r="Z40" s="830">
        <f t="shared" si="4"/>
        <v>8.6059386009058887</v>
      </c>
      <c r="AA40" s="826">
        <f t="shared" si="5"/>
        <v>23.955712128837444</v>
      </c>
      <c r="AB40" s="600"/>
      <c r="AC40" s="600"/>
      <c r="AD40" s="600"/>
      <c r="AE40" s="600"/>
      <c r="AF40" s="600"/>
      <c r="AG40" s="600"/>
      <c r="AH40" s="600"/>
      <c r="AI40" s="600"/>
      <c r="AJ40" s="600"/>
    </row>
    <row r="41" spans="1:37" ht="14.45" customHeight="1" x14ac:dyDescent="0.15">
      <c r="A41" s="3"/>
      <c r="B41" s="29" t="s">
        <v>43</v>
      </c>
      <c r="C41" s="821">
        <v>1.56</v>
      </c>
      <c r="D41" s="822">
        <v>431</v>
      </c>
      <c r="E41" s="823">
        <v>1019</v>
      </c>
      <c r="F41" s="822">
        <v>488</v>
      </c>
      <c r="G41" s="823">
        <v>531</v>
      </c>
      <c r="H41" s="825">
        <f t="shared" si="0"/>
        <v>276.28205128205127</v>
      </c>
      <c r="I41" s="826">
        <f t="shared" si="1"/>
        <v>653.20512820512818</v>
      </c>
      <c r="J41" s="962" t="s">
        <v>83</v>
      </c>
      <c r="K41" s="963"/>
      <c r="L41" s="811">
        <v>46.69</v>
      </c>
      <c r="M41" s="816">
        <v>651</v>
      </c>
      <c r="N41" s="816">
        <v>1783</v>
      </c>
      <c r="O41" s="816">
        <v>888</v>
      </c>
      <c r="P41" s="816">
        <v>895</v>
      </c>
      <c r="Q41" s="813">
        <f t="shared" si="2"/>
        <v>13.943028485757122</v>
      </c>
      <c r="R41" s="814">
        <f t="shared" si="3"/>
        <v>38.188048832726494</v>
      </c>
      <c r="S41" s="3"/>
      <c r="T41" s="29" t="s">
        <v>88</v>
      </c>
      <c r="U41" s="827">
        <v>0.3</v>
      </c>
      <c r="V41" s="823">
        <v>173</v>
      </c>
      <c r="W41" s="824">
        <v>358</v>
      </c>
      <c r="X41" s="823">
        <v>189</v>
      </c>
      <c r="Y41" s="839">
        <v>169</v>
      </c>
      <c r="Z41" s="830">
        <f t="shared" si="4"/>
        <v>576.66666666666674</v>
      </c>
      <c r="AA41" s="826">
        <f t="shared" si="5"/>
        <v>1193.3333333333335</v>
      </c>
      <c r="AB41" s="600"/>
      <c r="AC41" s="600"/>
      <c r="AD41" s="600"/>
      <c r="AE41" s="600"/>
      <c r="AF41" s="600"/>
      <c r="AG41" s="600"/>
      <c r="AH41" s="600"/>
      <c r="AI41" s="600"/>
      <c r="AJ41" s="600"/>
    </row>
    <row r="42" spans="1:37" ht="14.45" customHeight="1" x14ac:dyDescent="0.15">
      <c r="A42" s="3"/>
      <c r="B42" s="29" t="s">
        <v>47</v>
      </c>
      <c r="C42" s="821">
        <v>1.93</v>
      </c>
      <c r="D42" s="822">
        <v>953</v>
      </c>
      <c r="E42" s="823">
        <v>2509</v>
      </c>
      <c r="F42" s="822">
        <v>1200</v>
      </c>
      <c r="G42" s="823">
        <v>1309</v>
      </c>
      <c r="H42" s="825">
        <f t="shared" si="0"/>
        <v>493.78238341968915</v>
      </c>
      <c r="I42" s="826">
        <f t="shared" si="1"/>
        <v>1300</v>
      </c>
      <c r="J42" s="3"/>
      <c r="K42" s="29" t="s">
        <v>87</v>
      </c>
      <c r="L42" s="827">
        <v>1.73</v>
      </c>
      <c r="M42" s="823">
        <v>53</v>
      </c>
      <c r="N42" s="823">
        <v>170</v>
      </c>
      <c r="O42" s="823">
        <v>83</v>
      </c>
      <c r="P42" s="823">
        <v>87</v>
      </c>
      <c r="Q42" s="828">
        <f t="shared" si="2"/>
        <v>30.635838150289018</v>
      </c>
      <c r="R42" s="829">
        <f t="shared" si="3"/>
        <v>98.265895953757223</v>
      </c>
      <c r="S42" s="977" t="s">
        <v>92</v>
      </c>
      <c r="T42" s="978"/>
      <c r="U42" s="811">
        <v>18.059999999999999</v>
      </c>
      <c r="V42" s="816">
        <v>1437</v>
      </c>
      <c r="W42" s="808">
        <v>4001</v>
      </c>
      <c r="X42" s="816">
        <v>2029</v>
      </c>
      <c r="Y42" s="812">
        <v>1972</v>
      </c>
      <c r="Z42" s="812">
        <f t="shared" si="4"/>
        <v>79.568106312292358</v>
      </c>
      <c r="AA42" s="808">
        <f t="shared" si="5"/>
        <v>221.53931339977854</v>
      </c>
      <c r="AB42" s="600"/>
      <c r="AC42" s="600"/>
      <c r="AD42" s="600"/>
      <c r="AE42" s="600"/>
      <c r="AF42" s="600"/>
      <c r="AG42" s="600"/>
      <c r="AH42" s="600"/>
      <c r="AI42" s="600"/>
      <c r="AJ42" s="600"/>
    </row>
    <row r="43" spans="1:37" ht="14.45" customHeight="1" x14ac:dyDescent="0.15">
      <c r="A43" s="3"/>
      <c r="B43" s="29" t="s">
        <v>51</v>
      </c>
      <c r="C43" s="821">
        <v>0.95</v>
      </c>
      <c r="D43" s="822">
        <v>273</v>
      </c>
      <c r="E43" s="823">
        <v>783</v>
      </c>
      <c r="F43" s="822">
        <v>396</v>
      </c>
      <c r="G43" s="823">
        <v>387</v>
      </c>
      <c r="H43" s="825">
        <f t="shared" si="0"/>
        <v>287.36842105263162</v>
      </c>
      <c r="I43" s="826">
        <f t="shared" si="1"/>
        <v>824.21052631578948</v>
      </c>
      <c r="J43" s="3"/>
      <c r="K43" s="29" t="s">
        <v>91</v>
      </c>
      <c r="L43" s="827">
        <v>10.61</v>
      </c>
      <c r="M43" s="823">
        <v>326</v>
      </c>
      <c r="N43" s="823">
        <v>938</v>
      </c>
      <c r="O43" s="823">
        <v>469</v>
      </c>
      <c r="P43" s="823">
        <v>469</v>
      </c>
      <c r="Q43" s="828">
        <f t="shared" si="2"/>
        <v>30.725730442978325</v>
      </c>
      <c r="R43" s="829">
        <f t="shared" si="3"/>
        <v>88.407163053722911</v>
      </c>
      <c r="S43" s="3"/>
      <c r="T43" s="29" t="s">
        <v>96</v>
      </c>
      <c r="U43" s="827">
        <v>2.7</v>
      </c>
      <c r="V43" s="823">
        <v>492</v>
      </c>
      <c r="W43" s="824">
        <v>1280</v>
      </c>
      <c r="X43" s="823">
        <v>625</v>
      </c>
      <c r="Y43" s="839">
        <v>655</v>
      </c>
      <c r="Z43" s="830">
        <f t="shared" si="4"/>
        <v>182.2222222222222</v>
      </c>
      <c r="AA43" s="826">
        <f t="shared" si="5"/>
        <v>474.07407407407402</v>
      </c>
      <c r="AB43" s="600"/>
      <c r="AC43" s="600"/>
      <c r="AD43" s="600"/>
      <c r="AE43" s="600"/>
      <c r="AF43" s="600"/>
      <c r="AG43" s="600"/>
      <c r="AH43" s="600"/>
      <c r="AI43" s="600"/>
      <c r="AJ43" s="600"/>
    </row>
    <row r="44" spans="1:37" ht="14.45" customHeight="1" x14ac:dyDescent="0.15">
      <c r="A44" s="3"/>
      <c r="B44" s="29" t="s">
        <v>54</v>
      </c>
      <c r="C44" s="821">
        <v>0.08</v>
      </c>
      <c r="D44" s="822">
        <v>105</v>
      </c>
      <c r="E44" s="823">
        <v>261</v>
      </c>
      <c r="F44" s="822">
        <v>129</v>
      </c>
      <c r="G44" s="823">
        <v>132</v>
      </c>
      <c r="H44" s="825">
        <f t="shared" si="0"/>
        <v>1312.5</v>
      </c>
      <c r="I44" s="826">
        <f t="shared" si="1"/>
        <v>3262.5</v>
      </c>
      <c r="J44" s="3"/>
      <c r="K44" s="29" t="s">
        <v>95</v>
      </c>
      <c r="L44" s="827">
        <v>7</v>
      </c>
      <c r="M44" s="823">
        <v>108</v>
      </c>
      <c r="N44" s="823">
        <v>313</v>
      </c>
      <c r="O44" s="823">
        <v>151</v>
      </c>
      <c r="P44" s="823">
        <v>162</v>
      </c>
      <c r="Q44" s="828">
        <f t="shared" si="2"/>
        <v>15.428571428571429</v>
      </c>
      <c r="R44" s="829">
        <f t="shared" si="3"/>
        <v>44.714285714285715</v>
      </c>
      <c r="S44" s="3"/>
      <c r="T44" s="29" t="s">
        <v>100</v>
      </c>
      <c r="U44" s="827">
        <v>2.56</v>
      </c>
      <c r="V44" s="823">
        <v>189</v>
      </c>
      <c r="W44" s="824">
        <v>548</v>
      </c>
      <c r="X44" s="823">
        <v>292</v>
      </c>
      <c r="Y44" s="839">
        <v>256</v>
      </c>
      <c r="Z44" s="830">
        <f t="shared" si="4"/>
        <v>73.828125</v>
      </c>
      <c r="AA44" s="826">
        <f t="shared" si="5"/>
        <v>214.0625</v>
      </c>
      <c r="AB44" s="600"/>
      <c r="AC44" s="600"/>
      <c r="AD44" s="600"/>
      <c r="AE44" s="600"/>
      <c r="AF44" s="600"/>
      <c r="AG44" s="600"/>
      <c r="AH44" s="600"/>
      <c r="AI44" s="600"/>
      <c r="AJ44" s="600"/>
    </row>
    <row r="45" spans="1:37" ht="14.45" customHeight="1" x14ac:dyDescent="0.15">
      <c r="A45" s="3"/>
      <c r="B45" s="29" t="s">
        <v>58</v>
      </c>
      <c r="C45" s="821">
        <v>0.12</v>
      </c>
      <c r="D45" s="822">
        <v>145</v>
      </c>
      <c r="E45" s="823">
        <v>361</v>
      </c>
      <c r="F45" s="822">
        <v>168</v>
      </c>
      <c r="G45" s="823">
        <v>193</v>
      </c>
      <c r="H45" s="825">
        <f t="shared" si="0"/>
        <v>1208.3333333333335</v>
      </c>
      <c r="I45" s="826">
        <f t="shared" si="1"/>
        <v>3008.3333333333335</v>
      </c>
      <c r="J45" s="3"/>
      <c r="K45" s="29" t="s">
        <v>99</v>
      </c>
      <c r="L45" s="827">
        <v>27.35</v>
      </c>
      <c r="M45" s="823">
        <v>164</v>
      </c>
      <c r="N45" s="823">
        <v>362</v>
      </c>
      <c r="O45" s="823">
        <v>185</v>
      </c>
      <c r="P45" s="823">
        <v>177</v>
      </c>
      <c r="Q45" s="828">
        <f t="shared" si="2"/>
        <v>5.9963436928702007</v>
      </c>
      <c r="R45" s="829">
        <f t="shared" si="3"/>
        <v>13.235831809872028</v>
      </c>
      <c r="S45" s="3"/>
      <c r="T45" s="29" t="s">
        <v>104</v>
      </c>
      <c r="U45" s="827">
        <v>1.01</v>
      </c>
      <c r="V45" s="823">
        <v>45</v>
      </c>
      <c r="W45" s="824">
        <v>128</v>
      </c>
      <c r="X45" s="823">
        <v>62</v>
      </c>
      <c r="Y45" s="839">
        <v>66</v>
      </c>
      <c r="Z45" s="830">
        <f t="shared" si="4"/>
        <v>44.554455445544555</v>
      </c>
      <c r="AA45" s="826">
        <f t="shared" si="5"/>
        <v>126.73267326732673</v>
      </c>
      <c r="AB45" s="600"/>
      <c r="AC45" s="600"/>
      <c r="AD45" s="600"/>
      <c r="AE45" s="600"/>
      <c r="AF45" s="600"/>
      <c r="AG45" s="600"/>
      <c r="AH45" s="600"/>
      <c r="AI45" s="600"/>
      <c r="AJ45" s="600"/>
    </row>
    <row r="46" spans="1:37" ht="14.45" customHeight="1" x14ac:dyDescent="0.15">
      <c r="A46" s="3"/>
      <c r="B46" s="29" t="s">
        <v>62</v>
      </c>
      <c r="C46" s="821">
        <v>0.11</v>
      </c>
      <c r="D46" s="822">
        <v>221</v>
      </c>
      <c r="E46" s="823">
        <v>560</v>
      </c>
      <c r="F46" s="822">
        <v>273</v>
      </c>
      <c r="G46" s="823">
        <v>287</v>
      </c>
      <c r="H46" s="825">
        <f t="shared" si="0"/>
        <v>2009.090909090909</v>
      </c>
      <c r="I46" s="826">
        <f t="shared" si="1"/>
        <v>5090.909090909091</v>
      </c>
      <c r="K46" s="62"/>
      <c r="L46" s="850"/>
      <c r="M46" s="851"/>
      <c r="N46" s="851"/>
      <c r="O46" s="852"/>
      <c r="P46" s="851"/>
      <c r="Q46" s="852"/>
      <c r="R46" s="850"/>
      <c r="S46" s="3"/>
      <c r="T46" s="29" t="s">
        <v>108</v>
      </c>
      <c r="U46" s="827">
        <v>1.9</v>
      </c>
      <c r="V46" s="823">
        <v>107</v>
      </c>
      <c r="W46" s="824">
        <v>302</v>
      </c>
      <c r="X46" s="823">
        <v>151</v>
      </c>
      <c r="Y46" s="839">
        <v>151</v>
      </c>
      <c r="Z46" s="830">
        <f t="shared" si="4"/>
        <v>56.315789473684212</v>
      </c>
      <c r="AA46" s="826">
        <f t="shared" si="5"/>
        <v>158.94736842105263</v>
      </c>
      <c r="AB46" s="600"/>
      <c r="AC46" s="600"/>
      <c r="AD46" s="600"/>
      <c r="AE46" s="600"/>
      <c r="AF46" s="600"/>
      <c r="AG46" s="600"/>
      <c r="AH46" s="600"/>
      <c r="AI46" s="600"/>
      <c r="AJ46" s="600"/>
    </row>
    <row r="47" spans="1:37" ht="14.45" customHeight="1" x14ac:dyDescent="0.15">
      <c r="A47" s="3"/>
      <c r="B47" s="29" t="s">
        <v>66</v>
      </c>
      <c r="C47" s="821">
        <v>0.08</v>
      </c>
      <c r="D47" s="822">
        <v>149</v>
      </c>
      <c r="E47" s="823">
        <v>403</v>
      </c>
      <c r="F47" s="822">
        <v>199</v>
      </c>
      <c r="G47" s="823">
        <v>204</v>
      </c>
      <c r="H47" s="825">
        <f t="shared" si="0"/>
        <v>1862.5</v>
      </c>
      <c r="I47" s="826">
        <f t="shared" si="1"/>
        <v>5037.5</v>
      </c>
      <c r="K47" s="62"/>
      <c r="L47" s="850"/>
      <c r="M47" s="851"/>
      <c r="N47" s="851"/>
      <c r="O47" s="852"/>
      <c r="P47" s="851"/>
      <c r="Q47" s="852"/>
      <c r="R47" s="850"/>
      <c r="S47" s="3"/>
      <c r="T47" s="29" t="s">
        <v>111</v>
      </c>
      <c r="U47" s="827">
        <v>1.92</v>
      </c>
      <c r="V47" s="823">
        <v>151</v>
      </c>
      <c r="W47" s="824">
        <v>431</v>
      </c>
      <c r="X47" s="823">
        <v>213</v>
      </c>
      <c r="Y47" s="839">
        <v>218</v>
      </c>
      <c r="Z47" s="830">
        <f t="shared" si="4"/>
        <v>78.645833333333343</v>
      </c>
      <c r="AA47" s="826">
        <f t="shared" si="5"/>
        <v>224.47916666666669</v>
      </c>
      <c r="AB47" s="600"/>
      <c r="AC47" s="600"/>
      <c r="AD47" s="600"/>
      <c r="AE47" s="600"/>
      <c r="AF47" s="600"/>
      <c r="AG47" s="600"/>
      <c r="AH47" s="600"/>
      <c r="AI47" s="600"/>
      <c r="AJ47" s="600"/>
    </row>
    <row r="48" spans="1:37" ht="14.45" customHeight="1" x14ac:dyDescent="0.15">
      <c r="B48" s="62"/>
      <c r="C48" s="851"/>
      <c r="D48" s="853"/>
      <c r="E48" s="854"/>
      <c r="F48" s="853"/>
      <c r="G48" s="854"/>
      <c r="H48" s="855"/>
      <c r="I48" s="856"/>
      <c r="K48" s="62"/>
      <c r="L48" s="850"/>
      <c r="M48" s="851"/>
      <c r="N48" s="852"/>
      <c r="O48" s="851"/>
      <c r="P48" s="851"/>
      <c r="Q48" s="852"/>
      <c r="R48" s="850"/>
      <c r="S48" s="3"/>
      <c r="T48" s="29" t="s">
        <v>115</v>
      </c>
      <c r="U48" s="827">
        <v>4.3600000000000003</v>
      </c>
      <c r="V48" s="823">
        <v>151</v>
      </c>
      <c r="W48" s="824">
        <v>461</v>
      </c>
      <c r="X48" s="823">
        <v>239</v>
      </c>
      <c r="Y48" s="839">
        <v>222</v>
      </c>
      <c r="Z48" s="830">
        <f t="shared" si="4"/>
        <v>34.633027522935777</v>
      </c>
      <c r="AA48" s="826">
        <f t="shared" si="5"/>
        <v>105.73394495412843</v>
      </c>
      <c r="AB48" s="600"/>
      <c r="AC48" s="600"/>
      <c r="AD48" s="600"/>
      <c r="AE48" s="600"/>
      <c r="AF48" s="600"/>
      <c r="AG48" s="600"/>
      <c r="AH48" s="600"/>
      <c r="AI48" s="600"/>
      <c r="AJ48" s="600"/>
    </row>
    <row r="49" spans="1:37" ht="14.45" customHeight="1" x14ac:dyDescent="0.15">
      <c r="B49" s="62"/>
      <c r="C49" s="851"/>
      <c r="D49" s="857"/>
      <c r="E49" s="851"/>
      <c r="F49" s="857"/>
      <c r="G49" s="851"/>
      <c r="H49" s="852"/>
      <c r="I49" s="850"/>
      <c r="J49" s="3"/>
      <c r="K49" s="62"/>
      <c r="L49" s="850"/>
      <c r="M49" s="851"/>
      <c r="N49" s="852"/>
      <c r="O49" s="851"/>
      <c r="P49" s="851"/>
      <c r="Q49" s="852"/>
      <c r="R49" s="850"/>
      <c r="S49" s="3"/>
      <c r="T49" s="29" t="s">
        <v>119</v>
      </c>
      <c r="U49" s="827">
        <v>2.61</v>
      </c>
      <c r="V49" s="823">
        <v>252</v>
      </c>
      <c r="W49" s="824">
        <v>702</v>
      </c>
      <c r="X49" s="823">
        <v>365</v>
      </c>
      <c r="Y49" s="839">
        <v>337</v>
      </c>
      <c r="Z49" s="830">
        <f t="shared" si="4"/>
        <v>96.551724137931032</v>
      </c>
      <c r="AA49" s="826">
        <f t="shared" si="5"/>
        <v>268.9655172413793</v>
      </c>
      <c r="AB49" s="600"/>
      <c r="AC49" s="600"/>
      <c r="AD49" s="600"/>
      <c r="AE49" s="600"/>
      <c r="AF49" s="600"/>
      <c r="AG49" s="600"/>
      <c r="AH49" s="600"/>
      <c r="AI49" s="600"/>
      <c r="AJ49" s="600"/>
      <c r="AK49" s="95"/>
    </row>
    <row r="50" spans="1:37" ht="14.45" customHeight="1" x14ac:dyDescent="0.15">
      <c r="A50" s="31"/>
      <c r="B50" s="64"/>
      <c r="C50" s="63"/>
      <c r="D50" s="63"/>
      <c r="E50" s="63"/>
      <c r="F50" s="244"/>
      <c r="G50" s="63"/>
      <c r="H50" s="64"/>
      <c r="I50" s="244"/>
      <c r="J50" s="31"/>
      <c r="K50" s="64"/>
      <c r="L50" s="858"/>
      <c r="M50" s="859"/>
      <c r="N50" s="860"/>
      <c r="O50" s="859"/>
      <c r="P50" s="859"/>
      <c r="Q50" s="860"/>
      <c r="R50" s="858"/>
      <c r="S50" s="31"/>
      <c r="T50" s="32" t="s">
        <v>123</v>
      </c>
      <c r="U50" s="861">
        <v>1</v>
      </c>
      <c r="V50" s="845">
        <v>50</v>
      </c>
      <c r="W50" s="862">
        <v>149</v>
      </c>
      <c r="X50" s="845">
        <v>82</v>
      </c>
      <c r="Y50" s="863">
        <v>67</v>
      </c>
      <c r="Z50" s="864">
        <f t="shared" si="4"/>
        <v>50</v>
      </c>
      <c r="AA50" s="865">
        <f t="shared" si="5"/>
        <v>149</v>
      </c>
      <c r="AB50" s="600"/>
      <c r="AC50" s="600"/>
      <c r="AD50" s="600"/>
      <c r="AE50" s="600"/>
      <c r="AF50" s="600"/>
      <c r="AG50" s="600"/>
      <c r="AH50" s="600"/>
      <c r="AI50" s="600"/>
      <c r="AJ50" s="600"/>
      <c r="AK50" s="14"/>
    </row>
    <row r="51" spans="1:37" ht="15" customHeight="1" x14ac:dyDescent="0.15">
      <c r="A51" s="385" t="s">
        <v>598</v>
      </c>
      <c r="S51" s="385" t="s">
        <v>598</v>
      </c>
      <c r="V51" s="3"/>
      <c r="W51" s="3"/>
      <c r="X51" s="3"/>
      <c r="Y51" s="3"/>
      <c r="AB51" s="600"/>
      <c r="AC51" s="600"/>
      <c r="AD51" s="600"/>
      <c r="AE51" s="600"/>
      <c r="AF51" s="600"/>
      <c r="AG51" s="600"/>
      <c r="AH51" s="600"/>
      <c r="AI51" s="600"/>
      <c r="AJ51" s="600"/>
    </row>
    <row r="52" spans="1:37" ht="16.5" customHeight="1" x14ac:dyDescent="0.15">
      <c r="A52" s="1" t="s">
        <v>615</v>
      </c>
      <c r="O52" s="76"/>
      <c r="S52" s="1" t="s">
        <v>615</v>
      </c>
      <c r="V52" s="3"/>
      <c r="W52" s="3"/>
      <c r="X52" s="3"/>
      <c r="Y52" s="3"/>
      <c r="AB52" s="600"/>
      <c r="AC52" s="600"/>
      <c r="AD52" s="600"/>
      <c r="AE52" s="600"/>
      <c r="AF52" s="600"/>
      <c r="AG52" s="600"/>
      <c r="AH52" s="600"/>
      <c r="AI52" s="600"/>
      <c r="AJ52" s="600"/>
    </row>
    <row r="53" spans="1:37" x14ac:dyDescent="0.15">
      <c r="V53" s="3"/>
      <c r="W53" s="3"/>
      <c r="X53" s="3"/>
      <c r="Y53" s="3"/>
      <c r="AC53" s="1"/>
    </row>
    <row r="54" spans="1:37" x14ac:dyDescent="0.15">
      <c r="V54" s="3"/>
      <c r="W54" s="3"/>
      <c r="X54" s="3"/>
      <c r="Y54" s="3"/>
    </row>
    <row r="55" spans="1:37" x14ac:dyDescent="0.15">
      <c r="V55" s="3"/>
      <c r="W55" s="3"/>
      <c r="X55" s="3"/>
      <c r="Y55" s="3"/>
    </row>
    <row r="56" spans="1:37" ht="40.5" customHeight="1" x14ac:dyDescent="0.15">
      <c r="V56" s="3"/>
      <c r="W56" s="3"/>
      <c r="X56" s="3"/>
      <c r="Y56" s="3"/>
    </row>
    <row r="57" spans="1:37" x14ac:dyDescent="0.15">
      <c r="V57" s="3"/>
      <c r="W57" s="3"/>
      <c r="X57" s="3"/>
      <c r="Y57" s="3"/>
    </row>
    <row r="58" spans="1:37" x14ac:dyDescent="0.15">
      <c r="V58" s="3"/>
      <c r="W58" s="3"/>
      <c r="X58" s="3"/>
      <c r="Y58" s="3"/>
    </row>
    <row r="59" spans="1:37" x14ac:dyDescent="0.15">
      <c r="V59" s="3"/>
      <c r="W59" s="3"/>
      <c r="X59" s="3"/>
      <c r="Y59" s="3"/>
    </row>
    <row r="60" spans="1:37" x14ac:dyDescent="0.15">
      <c r="V60" s="3"/>
      <c r="W60" s="3"/>
      <c r="X60" s="3"/>
      <c r="Y60" s="3"/>
    </row>
    <row r="61" spans="1:37" x14ac:dyDescent="0.15">
      <c r="V61" s="3"/>
      <c r="W61" s="3"/>
      <c r="X61" s="3"/>
      <c r="Y61" s="3"/>
    </row>
    <row r="62" spans="1:37" x14ac:dyDescent="0.15">
      <c r="V62" s="3"/>
      <c r="W62" s="3"/>
      <c r="X62" s="3"/>
      <c r="Y62" s="3"/>
    </row>
    <row r="63" spans="1:37" x14ac:dyDescent="0.15">
      <c r="V63" s="3"/>
      <c r="W63" s="3"/>
      <c r="X63" s="3"/>
      <c r="Y63" s="3"/>
    </row>
    <row r="64" spans="1:37" x14ac:dyDescent="0.15">
      <c r="V64" s="3"/>
      <c r="W64" s="3"/>
      <c r="X64" s="3"/>
      <c r="Y64" s="3"/>
    </row>
    <row r="65" spans="22:25" x14ac:dyDescent="0.15">
      <c r="V65" s="3"/>
      <c r="W65" s="3"/>
      <c r="X65" s="3"/>
      <c r="Y65" s="3"/>
    </row>
    <row r="66" spans="22:25" x14ac:dyDescent="0.15">
      <c r="V66" s="3"/>
      <c r="W66" s="3"/>
      <c r="X66" s="3"/>
      <c r="Y66" s="3"/>
    </row>
    <row r="67" spans="22:25" x14ac:dyDescent="0.15">
      <c r="V67" s="3"/>
      <c r="W67" s="3"/>
      <c r="X67" s="3"/>
      <c r="Y67" s="3"/>
    </row>
    <row r="68" spans="22:25" ht="40.5" customHeight="1" x14ac:dyDescent="0.15">
      <c r="V68" s="3"/>
      <c r="W68" s="3"/>
      <c r="X68" s="3"/>
      <c r="Y68" s="3"/>
    </row>
    <row r="69" spans="22:25" x14ac:dyDescent="0.15">
      <c r="V69" s="3"/>
      <c r="W69" s="3"/>
      <c r="X69" s="3"/>
      <c r="Y69" s="3"/>
    </row>
    <row r="70" spans="22:25" x14ac:dyDescent="0.15">
      <c r="V70" s="3"/>
      <c r="W70" s="3"/>
      <c r="X70" s="3"/>
      <c r="Y70" s="3"/>
    </row>
    <row r="71" spans="22:25" x14ac:dyDescent="0.15">
      <c r="V71" s="3"/>
      <c r="W71" s="3"/>
      <c r="X71" s="3"/>
      <c r="Y71" s="3"/>
    </row>
  </sheetData>
  <mergeCells count="44">
    <mergeCell ref="J41:K41"/>
    <mergeCell ref="J17:K17"/>
    <mergeCell ref="J25:K25"/>
    <mergeCell ref="AE3:AE4"/>
    <mergeCell ref="J35:K35"/>
    <mergeCell ref="S35:T35"/>
    <mergeCell ref="J37:K37"/>
    <mergeCell ref="AF3:AH3"/>
    <mergeCell ref="AI3:AI4"/>
    <mergeCell ref="AJ3:AJ4"/>
    <mergeCell ref="S42:T42"/>
    <mergeCell ref="AB5:AC5"/>
    <mergeCell ref="AB10:AC10"/>
    <mergeCell ref="AB14:AC14"/>
    <mergeCell ref="V3:V4"/>
    <mergeCell ref="W3:Y3"/>
    <mergeCell ref="Z3:Z4"/>
    <mergeCell ref="AA3:AA4"/>
    <mergeCell ref="AB3:AC4"/>
    <mergeCell ref="AB17:AC17"/>
    <mergeCell ref="S18:T18"/>
    <mergeCell ref="AB21:AC21"/>
    <mergeCell ref="AB1:AJ1"/>
    <mergeCell ref="A3:B4"/>
    <mergeCell ref="C3:C4"/>
    <mergeCell ref="D3:D4"/>
    <mergeCell ref="E3:G3"/>
    <mergeCell ref="H3:H4"/>
    <mergeCell ref="I3:I4"/>
    <mergeCell ref="J3:K4"/>
    <mergeCell ref="L3:L4"/>
    <mergeCell ref="M3:M4"/>
    <mergeCell ref="N3:P3"/>
    <mergeCell ref="Q3:Q4"/>
    <mergeCell ref="R3:R4"/>
    <mergeCell ref="S3:T4"/>
    <mergeCell ref="U3:U4"/>
    <mergeCell ref="AD3:AD4"/>
    <mergeCell ref="A1:I1"/>
    <mergeCell ref="J1:R1"/>
    <mergeCell ref="A5:B5"/>
    <mergeCell ref="J5:K5"/>
    <mergeCell ref="S5:T5"/>
    <mergeCell ref="S1:AA1"/>
  </mergeCells>
  <phoneticPr fontId="5"/>
  <pageMargins left="0.78740157480314965" right="0.78740157480314965" top="0.78740157480314965" bottom="0.98425196850393704" header="0.31496062992125984" footer="0.31496062992125984"/>
  <pageSetup paperSize="9" scale="99" fitToWidth="0" orientation="portrait" r:id="rId1"/>
  <headerFooter alignWithMargins="0"/>
  <colBreaks count="3" manualBreakCount="3">
    <brk id="9" max="1048575" man="1"/>
    <brk id="18" max="1048575" man="1"/>
    <brk id="2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U53"/>
  <sheetViews>
    <sheetView view="pageBreakPreview" topLeftCell="V1" zoomScaleNormal="100" zoomScaleSheetLayoutView="100" workbookViewId="0">
      <selection activeCell="S1" sqref="S1:AA1"/>
    </sheetView>
  </sheetViews>
  <sheetFormatPr defaultRowHeight="12" x14ac:dyDescent="0.15"/>
  <cols>
    <col min="1" max="1" width="4.375" style="2" customWidth="1"/>
    <col min="2" max="2" width="12.875" style="2" customWidth="1"/>
    <col min="3" max="7" width="8.875" style="2" customWidth="1"/>
    <col min="8" max="9" width="11.75" style="2" customWidth="1"/>
    <col min="10" max="10" width="4.375" style="2" customWidth="1"/>
    <col min="11" max="11" width="12.875" style="2" customWidth="1"/>
    <col min="12" max="16" width="8.875" style="2" customWidth="1"/>
    <col min="17" max="18" width="11.75" style="2" customWidth="1"/>
    <col min="19" max="19" width="4.375" style="2" customWidth="1"/>
    <col min="20" max="20" width="12.75" style="2" customWidth="1"/>
    <col min="21" max="25" width="8.875" style="2" customWidth="1"/>
    <col min="26" max="27" width="11.75" style="2" customWidth="1"/>
    <col min="28" max="28" width="4.375" style="2" customWidth="1"/>
    <col min="29" max="29" width="12.875" style="2" customWidth="1"/>
    <col min="30" max="34" width="8.875" style="2" customWidth="1"/>
    <col min="35" max="36" width="11.75" style="2" customWidth="1"/>
    <col min="37" max="38" width="9" style="2"/>
    <col min="39" max="39" width="4.375" style="2" customWidth="1"/>
    <col min="40" max="40" width="12.875" style="2" customWidth="1"/>
    <col min="41" max="41" width="9.5" style="2" customWidth="1"/>
    <col min="42" max="42" width="9.625" style="2" customWidth="1"/>
    <col min="43" max="44" width="9.125" style="2" customWidth="1"/>
    <col min="45" max="45" width="9.25" style="2" customWidth="1"/>
    <col min="46" max="47" width="11.75" style="2" customWidth="1"/>
    <col min="48" max="16384" width="9" style="2"/>
  </cols>
  <sheetData>
    <row r="1" spans="1:47" s="561" customFormat="1" ht="25.5" customHeight="1" x14ac:dyDescent="0.15">
      <c r="A1" s="958" t="s">
        <v>623</v>
      </c>
      <c r="B1" s="958"/>
      <c r="C1" s="958"/>
      <c r="D1" s="958"/>
      <c r="E1" s="958"/>
      <c r="F1" s="958"/>
      <c r="G1" s="958"/>
      <c r="H1" s="958"/>
      <c r="I1" s="958"/>
      <c r="J1" s="959" t="s">
        <v>601</v>
      </c>
      <c r="K1" s="959"/>
      <c r="L1" s="959"/>
      <c r="M1" s="959"/>
      <c r="N1" s="959"/>
      <c r="O1" s="959"/>
      <c r="P1" s="959"/>
      <c r="Q1" s="959"/>
      <c r="R1" s="959"/>
      <c r="S1" s="958" t="s">
        <v>623</v>
      </c>
      <c r="T1" s="958"/>
      <c r="U1" s="958"/>
      <c r="V1" s="958"/>
      <c r="W1" s="958"/>
      <c r="X1" s="958"/>
      <c r="Y1" s="958"/>
      <c r="Z1" s="958"/>
      <c r="AA1" s="958"/>
      <c r="AB1" s="959" t="s">
        <v>602</v>
      </c>
      <c r="AC1" s="959"/>
      <c r="AD1" s="959"/>
      <c r="AE1" s="959"/>
      <c r="AF1" s="959"/>
      <c r="AG1" s="959"/>
      <c r="AH1" s="959"/>
      <c r="AI1" s="959"/>
      <c r="AJ1" s="959"/>
      <c r="AL1" s="404"/>
      <c r="AM1" s="404"/>
      <c r="AN1" s="404"/>
      <c r="AO1" s="404"/>
      <c r="AP1" s="404"/>
      <c r="AQ1" s="404"/>
      <c r="AR1" s="404"/>
      <c r="AS1" s="404"/>
      <c r="AT1" s="404"/>
      <c r="AU1" s="404"/>
    </row>
    <row r="2" spans="1:47" s="1" customFormat="1" ht="18" customHeight="1" x14ac:dyDescent="0.15">
      <c r="A2" s="1" t="s">
        <v>187</v>
      </c>
      <c r="R2" s="175" t="s">
        <v>570</v>
      </c>
      <c r="S2" s="1" t="s">
        <v>187</v>
      </c>
      <c r="AJ2" s="175" t="s">
        <v>570</v>
      </c>
      <c r="AL2" s="393"/>
      <c r="AM2" s="393"/>
      <c r="AN2" s="393"/>
      <c r="AO2" s="393"/>
      <c r="AP2" s="393"/>
      <c r="AQ2" s="393"/>
      <c r="AR2" s="393"/>
      <c r="AS2" s="393"/>
      <c r="AT2" s="393"/>
      <c r="AU2" s="405"/>
    </row>
    <row r="3" spans="1:47" ht="13.5" customHeight="1" x14ac:dyDescent="0.15">
      <c r="A3" s="964" t="s">
        <v>188</v>
      </c>
      <c r="B3" s="965"/>
      <c r="C3" s="972" t="s">
        <v>189</v>
      </c>
      <c r="D3" s="965" t="s">
        <v>413</v>
      </c>
      <c r="E3" s="965" t="s">
        <v>190</v>
      </c>
      <c r="F3" s="965"/>
      <c r="G3" s="965"/>
      <c r="H3" s="974" t="s">
        <v>191</v>
      </c>
      <c r="I3" s="975" t="s">
        <v>192</v>
      </c>
      <c r="J3" s="964" t="s">
        <v>188</v>
      </c>
      <c r="K3" s="965"/>
      <c r="L3" s="972" t="s">
        <v>189</v>
      </c>
      <c r="M3" s="965" t="s">
        <v>413</v>
      </c>
      <c r="N3" s="965" t="s">
        <v>190</v>
      </c>
      <c r="O3" s="965"/>
      <c r="P3" s="965"/>
      <c r="Q3" s="974" t="s">
        <v>191</v>
      </c>
      <c r="R3" s="975" t="s">
        <v>192</v>
      </c>
      <c r="S3" s="964" t="s">
        <v>188</v>
      </c>
      <c r="T3" s="965"/>
      <c r="U3" s="972" t="s">
        <v>189</v>
      </c>
      <c r="V3" s="965" t="s">
        <v>413</v>
      </c>
      <c r="W3" s="965" t="s">
        <v>190</v>
      </c>
      <c r="X3" s="965"/>
      <c r="Y3" s="965"/>
      <c r="Z3" s="974" t="s">
        <v>191</v>
      </c>
      <c r="AA3" s="975" t="s">
        <v>192</v>
      </c>
      <c r="AB3" s="988" t="s">
        <v>188</v>
      </c>
      <c r="AC3" s="989"/>
      <c r="AD3" s="992" t="s">
        <v>189</v>
      </c>
      <c r="AE3" s="994" t="s">
        <v>413</v>
      </c>
      <c r="AF3" s="976" t="s">
        <v>190</v>
      </c>
      <c r="AG3" s="987"/>
      <c r="AH3" s="964"/>
      <c r="AI3" s="983" t="s">
        <v>191</v>
      </c>
      <c r="AJ3" s="985" t="s">
        <v>192</v>
      </c>
      <c r="AL3" s="3"/>
      <c r="AM3" s="416"/>
      <c r="AN3" s="416"/>
      <c r="AO3" s="396"/>
      <c r="AP3" s="416"/>
      <c r="AQ3" s="416"/>
      <c r="AR3" s="416"/>
      <c r="AS3" s="416"/>
      <c r="AT3" s="417"/>
      <c r="AU3" s="417"/>
    </row>
    <row r="4" spans="1:47" ht="14.25" customHeight="1" x14ac:dyDescent="0.15">
      <c r="A4" s="964"/>
      <c r="B4" s="965"/>
      <c r="C4" s="973"/>
      <c r="D4" s="965"/>
      <c r="E4" s="559" t="s">
        <v>416</v>
      </c>
      <c r="F4" s="559" t="s">
        <v>414</v>
      </c>
      <c r="G4" s="559" t="s">
        <v>415</v>
      </c>
      <c r="H4" s="965"/>
      <c r="I4" s="976"/>
      <c r="J4" s="964"/>
      <c r="K4" s="965"/>
      <c r="L4" s="973"/>
      <c r="M4" s="965"/>
      <c r="N4" s="559" t="s">
        <v>416</v>
      </c>
      <c r="O4" s="559" t="s">
        <v>414</v>
      </c>
      <c r="P4" s="559" t="s">
        <v>415</v>
      </c>
      <c r="Q4" s="965"/>
      <c r="R4" s="976"/>
      <c r="S4" s="964"/>
      <c r="T4" s="965"/>
      <c r="U4" s="973"/>
      <c r="V4" s="965"/>
      <c r="W4" s="559" t="s">
        <v>416</v>
      </c>
      <c r="X4" s="559" t="s">
        <v>414</v>
      </c>
      <c r="Y4" s="559" t="s">
        <v>415</v>
      </c>
      <c r="Z4" s="965"/>
      <c r="AA4" s="976"/>
      <c r="AB4" s="990"/>
      <c r="AC4" s="991"/>
      <c r="AD4" s="993"/>
      <c r="AE4" s="995"/>
      <c r="AF4" s="559" t="s">
        <v>416</v>
      </c>
      <c r="AG4" s="559" t="s">
        <v>414</v>
      </c>
      <c r="AH4" s="559" t="s">
        <v>415</v>
      </c>
      <c r="AI4" s="984"/>
      <c r="AJ4" s="986"/>
      <c r="AL4" s="3"/>
      <c r="AM4" s="416"/>
      <c r="AN4" s="416"/>
      <c r="AO4" s="396"/>
      <c r="AP4" s="416"/>
      <c r="AQ4" s="406"/>
      <c r="AR4" s="406"/>
      <c r="AS4" s="406"/>
      <c r="AT4" s="417"/>
      <c r="AU4" s="417"/>
    </row>
    <row r="5" spans="1:47" ht="14.45" customHeight="1" x14ac:dyDescent="0.15">
      <c r="A5" s="960" t="s">
        <v>573</v>
      </c>
      <c r="B5" s="961"/>
      <c r="C5" s="241">
        <v>9.6599999999999984</v>
      </c>
      <c r="D5" s="218">
        <v>9171</v>
      </c>
      <c r="E5" s="218">
        <v>23543</v>
      </c>
      <c r="F5" s="218">
        <v>11389</v>
      </c>
      <c r="G5" s="218">
        <v>12154</v>
      </c>
      <c r="H5" s="346">
        <v>949.4</v>
      </c>
      <c r="I5" s="354">
        <v>2437.1999999999998</v>
      </c>
      <c r="J5" s="962" t="s">
        <v>70</v>
      </c>
      <c r="K5" s="963"/>
      <c r="L5" s="241">
        <v>29.240000000000002</v>
      </c>
      <c r="M5" s="218">
        <v>4654</v>
      </c>
      <c r="N5" s="218">
        <v>13896</v>
      </c>
      <c r="O5" s="218">
        <v>6867</v>
      </c>
      <c r="P5" s="218">
        <v>7029</v>
      </c>
      <c r="Q5" s="350">
        <v>159.19999999999999</v>
      </c>
      <c r="R5" s="355">
        <v>475.2</v>
      </c>
      <c r="S5" s="962" t="s">
        <v>103</v>
      </c>
      <c r="T5" s="963"/>
      <c r="U5" s="241">
        <v>26.119999999999997</v>
      </c>
      <c r="V5" s="218">
        <v>3295</v>
      </c>
      <c r="W5" s="218">
        <v>9660</v>
      </c>
      <c r="X5" s="218">
        <v>4818</v>
      </c>
      <c r="Y5" s="218">
        <v>4842</v>
      </c>
      <c r="Z5" s="350">
        <v>126.1</v>
      </c>
      <c r="AA5" s="355">
        <v>369.8</v>
      </c>
      <c r="AB5" s="960" t="s">
        <v>252</v>
      </c>
      <c r="AC5" s="961"/>
      <c r="AD5" s="266">
        <v>50.150000000000006</v>
      </c>
      <c r="AE5" s="218">
        <v>1048</v>
      </c>
      <c r="AF5" s="218">
        <v>3132</v>
      </c>
      <c r="AG5" s="218">
        <v>1565</v>
      </c>
      <c r="AH5" s="218">
        <v>1567</v>
      </c>
      <c r="AI5" s="346">
        <v>20.9</v>
      </c>
      <c r="AJ5" s="347">
        <v>62.5</v>
      </c>
      <c r="AL5" s="3"/>
      <c r="AM5" s="418"/>
      <c r="AN5" s="418"/>
      <c r="AO5" s="407"/>
      <c r="AP5" s="408"/>
      <c r="AQ5" s="408"/>
      <c r="AR5" s="408"/>
      <c r="AS5" s="408"/>
      <c r="AT5" s="409"/>
      <c r="AU5" s="410"/>
    </row>
    <row r="6" spans="1:47" ht="14.45" customHeight="1" x14ac:dyDescent="0.15">
      <c r="A6" s="3"/>
      <c r="B6" s="212" t="s">
        <v>193</v>
      </c>
      <c r="C6" s="242">
        <v>0.12</v>
      </c>
      <c r="D6" s="219">
        <v>189</v>
      </c>
      <c r="E6" s="219">
        <v>523</v>
      </c>
      <c r="F6" s="219">
        <v>262</v>
      </c>
      <c r="G6" s="219">
        <v>261</v>
      </c>
      <c r="H6" s="348">
        <v>1575</v>
      </c>
      <c r="I6" s="356">
        <v>4358.3</v>
      </c>
      <c r="J6" s="3"/>
      <c r="K6" s="29" t="s">
        <v>74</v>
      </c>
      <c r="L6" s="242">
        <v>3.01</v>
      </c>
      <c r="M6" s="219">
        <v>581</v>
      </c>
      <c r="N6" s="219">
        <v>1800</v>
      </c>
      <c r="O6" s="219">
        <v>892</v>
      </c>
      <c r="P6" s="219">
        <v>908</v>
      </c>
      <c r="Q6" s="348">
        <v>193</v>
      </c>
      <c r="R6" s="356">
        <v>598</v>
      </c>
      <c r="S6" s="3"/>
      <c r="T6" s="29" t="s">
        <v>107</v>
      </c>
      <c r="U6" s="242">
        <v>6.32</v>
      </c>
      <c r="V6" s="219">
        <v>844</v>
      </c>
      <c r="W6" s="219">
        <v>2351</v>
      </c>
      <c r="X6" s="219">
        <v>1233</v>
      </c>
      <c r="Y6" s="219">
        <v>1118</v>
      </c>
      <c r="Z6" s="348">
        <v>133.5</v>
      </c>
      <c r="AA6" s="356">
        <v>372</v>
      </c>
      <c r="AB6" s="74"/>
      <c r="AC6" s="74" t="s">
        <v>254</v>
      </c>
      <c r="AD6" s="267">
        <v>10.48</v>
      </c>
      <c r="AE6" s="219">
        <v>834</v>
      </c>
      <c r="AF6" s="219">
        <v>2490</v>
      </c>
      <c r="AG6" s="219">
        <v>1239</v>
      </c>
      <c r="AH6" s="219">
        <v>1251</v>
      </c>
      <c r="AI6" s="348">
        <v>79.599999999999994</v>
      </c>
      <c r="AJ6" s="349">
        <v>237.6</v>
      </c>
      <c r="AL6" s="3"/>
      <c r="AM6" s="33"/>
      <c r="AN6" s="33"/>
      <c r="AO6" s="411"/>
      <c r="AP6" s="412"/>
      <c r="AQ6" s="412"/>
      <c r="AR6" s="412"/>
      <c r="AS6" s="412"/>
      <c r="AT6" s="413"/>
      <c r="AU6" s="414"/>
    </row>
    <row r="7" spans="1:47" ht="14.45" customHeight="1" x14ac:dyDescent="0.15">
      <c r="A7" s="3"/>
      <c r="B7" s="212" t="s">
        <v>194</v>
      </c>
      <c r="C7" s="242">
        <v>0.42</v>
      </c>
      <c r="D7" s="219">
        <v>374</v>
      </c>
      <c r="E7" s="219">
        <v>1023</v>
      </c>
      <c r="F7" s="219">
        <v>513</v>
      </c>
      <c r="G7" s="219">
        <v>510</v>
      </c>
      <c r="H7" s="348">
        <v>890.5</v>
      </c>
      <c r="I7" s="356">
        <v>2435.6999999999998</v>
      </c>
      <c r="J7" s="3"/>
      <c r="K7" s="29" t="s">
        <v>78</v>
      </c>
      <c r="L7" s="242">
        <v>2.69</v>
      </c>
      <c r="M7" s="219">
        <v>217</v>
      </c>
      <c r="N7" s="219">
        <v>726</v>
      </c>
      <c r="O7" s="219">
        <v>362</v>
      </c>
      <c r="P7" s="219">
        <v>364</v>
      </c>
      <c r="Q7" s="348">
        <v>80.7</v>
      </c>
      <c r="R7" s="356">
        <v>269.89999999999998</v>
      </c>
      <c r="S7" s="3"/>
      <c r="T7" s="29" t="s">
        <v>202</v>
      </c>
      <c r="U7" s="242">
        <v>7.21</v>
      </c>
      <c r="V7" s="219">
        <v>1027</v>
      </c>
      <c r="W7" s="219">
        <v>2789</v>
      </c>
      <c r="X7" s="219">
        <v>1388</v>
      </c>
      <c r="Y7" s="219">
        <v>1401</v>
      </c>
      <c r="Z7" s="348">
        <v>142.4</v>
      </c>
      <c r="AA7" s="356">
        <v>386.8</v>
      </c>
      <c r="AB7" s="74"/>
      <c r="AC7" s="74" t="s">
        <v>255</v>
      </c>
      <c r="AD7" s="267">
        <v>11.38</v>
      </c>
      <c r="AE7" s="219">
        <v>106</v>
      </c>
      <c r="AF7" s="219">
        <v>313</v>
      </c>
      <c r="AG7" s="219">
        <v>160</v>
      </c>
      <c r="AH7" s="219">
        <v>153</v>
      </c>
      <c r="AI7" s="348">
        <v>9.3000000000000007</v>
      </c>
      <c r="AJ7" s="349">
        <v>27.5</v>
      </c>
      <c r="AL7" s="3"/>
      <c r="AM7" s="33"/>
      <c r="AN7" s="33"/>
      <c r="AO7" s="411"/>
      <c r="AP7" s="412"/>
      <c r="AQ7" s="412"/>
      <c r="AR7" s="412"/>
      <c r="AS7" s="412"/>
      <c r="AT7" s="413"/>
      <c r="AU7" s="414"/>
    </row>
    <row r="8" spans="1:47" ht="14.45" customHeight="1" x14ac:dyDescent="0.15">
      <c r="A8" s="3"/>
      <c r="B8" s="29" t="s">
        <v>42</v>
      </c>
      <c r="C8" s="242">
        <v>0.17</v>
      </c>
      <c r="D8" s="219">
        <v>284</v>
      </c>
      <c r="E8" s="219">
        <v>736</v>
      </c>
      <c r="F8" s="219">
        <v>342</v>
      </c>
      <c r="G8" s="219">
        <v>394</v>
      </c>
      <c r="H8" s="348">
        <v>1670.6</v>
      </c>
      <c r="I8" s="356">
        <v>4329.3999999999996</v>
      </c>
      <c r="J8" s="3"/>
      <c r="K8" s="29" t="s">
        <v>82</v>
      </c>
      <c r="L8" s="242">
        <v>2.5499999999999998</v>
      </c>
      <c r="M8" s="219">
        <v>21</v>
      </c>
      <c r="N8" s="219">
        <v>65</v>
      </c>
      <c r="O8" s="219">
        <v>31</v>
      </c>
      <c r="P8" s="219">
        <v>34</v>
      </c>
      <c r="Q8" s="348">
        <v>8.1999999999999993</v>
      </c>
      <c r="R8" s="356">
        <v>25.5</v>
      </c>
      <c r="S8" s="3"/>
      <c r="T8" s="29" t="s">
        <v>114</v>
      </c>
      <c r="U8" s="242">
        <v>1.78</v>
      </c>
      <c r="V8" s="219">
        <v>201</v>
      </c>
      <c r="W8" s="219">
        <v>657</v>
      </c>
      <c r="X8" s="219">
        <v>285</v>
      </c>
      <c r="Y8" s="219">
        <v>372</v>
      </c>
      <c r="Z8" s="348">
        <v>112.9</v>
      </c>
      <c r="AA8" s="356">
        <v>369.1</v>
      </c>
      <c r="AB8" s="74"/>
      <c r="AC8" s="74" t="s">
        <v>256</v>
      </c>
      <c r="AD8" s="267">
        <v>26.09</v>
      </c>
      <c r="AE8" s="219">
        <v>91</v>
      </c>
      <c r="AF8" s="219">
        <v>268</v>
      </c>
      <c r="AG8" s="219">
        <v>135</v>
      </c>
      <c r="AH8" s="219">
        <v>133</v>
      </c>
      <c r="AI8" s="348">
        <v>3.5</v>
      </c>
      <c r="AJ8" s="349">
        <v>10.3</v>
      </c>
      <c r="AL8" s="3"/>
      <c r="AM8" s="33"/>
      <c r="AN8" s="33"/>
      <c r="AO8" s="411"/>
      <c r="AP8" s="412"/>
      <c r="AQ8" s="412"/>
      <c r="AR8" s="412"/>
      <c r="AS8" s="412"/>
      <c r="AT8" s="413"/>
      <c r="AU8" s="414"/>
    </row>
    <row r="9" spans="1:47" ht="14.45" customHeight="1" x14ac:dyDescent="0.15">
      <c r="A9" s="3"/>
      <c r="B9" s="29" t="s">
        <v>46</v>
      </c>
      <c r="C9" s="242">
        <v>0.14000000000000001</v>
      </c>
      <c r="D9" s="219">
        <v>218</v>
      </c>
      <c r="E9" s="219">
        <v>470</v>
      </c>
      <c r="F9" s="219">
        <v>225</v>
      </c>
      <c r="G9" s="219">
        <v>245</v>
      </c>
      <c r="H9" s="348">
        <v>1557.1</v>
      </c>
      <c r="I9" s="356">
        <v>3357.1</v>
      </c>
      <c r="J9" s="3"/>
      <c r="K9" s="29" t="s">
        <v>86</v>
      </c>
      <c r="L9" s="242">
        <v>4.1900000000000004</v>
      </c>
      <c r="M9" s="219">
        <v>131</v>
      </c>
      <c r="N9" s="219">
        <v>494</v>
      </c>
      <c r="O9" s="219">
        <v>200</v>
      </c>
      <c r="P9" s="219">
        <v>294</v>
      </c>
      <c r="Q9" s="348">
        <v>31.3</v>
      </c>
      <c r="R9" s="356">
        <v>117.9</v>
      </c>
      <c r="S9" s="3"/>
      <c r="T9" s="29" t="s">
        <v>118</v>
      </c>
      <c r="U9" s="242">
        <v>4.1399999999999997</v>
      </c>
      <c r="V9" s="219">
        <v>246</v>
      </c>
      <c r="W9" s="219">
        <v>844</v>
      </c>
      <c r="X9" s="563">
        <v>415</v>
      </c>
      <c r="Y9" s="563">
        <v>429</v>
      </c>
      <c r="Z9" s="348">
        <v>59.4</v>
      </c>
      <c r="AA9" s="356">
        <v>203.9</v>
      </c>
      <c r="AB9" s="74"/>
      <c r="AC9" s="74" t="s">
        <v>317</v>
      </c>
      <c r="AD9" s="267">
        <v>2.2000000000000002</v>
      </c>
      <c r="AE9" s="219">
        <v>17</v>
      </c>
      <c r="AF9" s="219">
        <v>61</v>
      </c>
      <c r="AG9" s="219">
        <v>31</v>
      </c>
      <c r="AH9" s="219">
        <v>30</v>
      </c>
      <c r="AI9" s="348">
        <v>7.7</v>
      </c>
      <c r="AJ9" s="349">
        <v>27.7</v>
      </c>
      <c r="AL9" s="3"/>
      <c r="AM9" s="33"/>
      <c r="AN9" s="33"/>
      <c r="AO9" s="411"/>
      <c r="AP9" s="412"/>
      <c r="AQ9" s="412"/>
      <c r="AR9" s="412"/>
      <c r="AS9" s="412"/>
      <c r="AT9" s="413"/>
      <c r="AU9" s="414"/>
    </row>
    <row r="10" spans="1:47" ht="14.45" customHeight="1" x14ac:dyDescent="0.15">
      <c r="A10" s="3"/>
      <c r="B10" s="29" t="s">
        <v>50</v>
      </c>
      <c r="C10" s="242">
        <v>0.09</v>
      </c>
      <c r="D10" s="219">
        <v>173</v>
      </c>
      <c r="E10" s="219">
        <v>392</v>
      </c>
      <c r="F10" s="219">
        <v>187</v>
      </c>
      <c r="G10" s="219">
        <v>205</v>
      </c>
      <c r="H10" s="348">
        <v>1922.2</v>
      </c>
      <c r="I10" s="356">
        <v>4355.6000000000004</v>
      </c>
      <c r="J10" s="3"/>
      <c r="K10" s="29" t="s">
        <v>90</v>
      </c>
      <c r="L10" s="242">
        <v>4.3899999999999997</v>
      </c>
      <c r="M10" s="219">
        <v>480</v>
      </c>
      <c r="N10" s="219">
        <v>1589</v>
      </c>
      <c r="O10" s="219">
        <v>823</v>
      </c>
      <c r="P10" s="219">
        <v>766</v>
      </c>
      <c r="Q10" s="348">
        <v>109.3</v>
      </c>
      <c r="R10" s="356">
        <v>362</v>
      </c>
      <c r="S10" s="3"/>
      <c r="T10" s="29" t="s">
        <v>122</v>
      </c>
      <c r="U10" s="242">
        <v>2.6</v>
      </c>
      <c r="V10" s="219">
        <v>79</v>
      </c>
      <c r="W10" s="219">
        <v>272</v>
      </c>
      <c r="X10" s="219">
        <v>139</v>
      </c>
      <c r="Y10" s="219">
        <v>133</v>
      </c>
      <c r="Z10" s="348">
        <v>30.4</v>
      </c>
      <c r="AA10" s="356">
        <v>104.6</v>
      </c>
      <c r="AB10" s="979" t="s">
        <v>253</v>
      </c>
      <c r="AC10" s="963"/>
      <c r="AD10" s="266">
        <v>69.94</v>
      </c>
      <c r="AE10" s="218">
        <v>503</v>
      </c>
      <c r="AF10" s="218">
        <v>1490</v>
      </c>
      <c r="AG10" s="218">
        <v>734</v>
      </c>
      <c r="AH10" s="218">
        <v>756</v>
      </c>
      <c r="AI10" s="350">
        <v>7.2</v>
      </c>
      <c r="AJ10" s="351">
        <v>21.3</v>
      </c>
      <c r="AL10" s="3"/>
      <c r="AM10" s="418"/>
      <c r="AN10" s="418"/>
      <c r="AO10" s="407"/>
      <c r="AP10" s="408"/>
      <c r="AQ10" s="408"/>
      <c r="AR10" s="408"/>
      <c r="AS10" s="408"/>
      <c r="AT10" s="409"/>
      <c r="AU10" s="410"/>
    </row>
    <row r="11" spans="1:47" ht="14.45" customHeight="1" x14ac:dyDescent="0.15">
      <c r="A11" s="3"/>
      <c r="B11" s="29" t="s">
        <v>690</v>
      </c>
      <c r="C11" s="242">
        <v>0.27</v>
      </c>
      <c r="D11" s="219">
        <v>304</v>
      </c>
      <c r="E11" s="219">
        <v>800</v>
      </c>
      <c r="F11" s="219">
        <v>373</v>
      </c>
      <c r="G11" s="219">
        <v>427</v>
      </c>
      <c r="H11" s="348">
        <v>1125.9000000000001</v>
      </c>
      <c r="I11" s="356">
        <v>2963</v>
      </c>
      <c r="J11" s="3"/>
      <c r="K11" s="29" t="s">
        <v>94</v>
      </c>
      <c r="L11" s="242">
        <v>0.66</v>
      </c>
      <c r="M11" s="219">
        <v>569</v>
      </c>
      <c r="N11" s="219">
        <v>1591</v>
      </c>
      <c r="O11" s="219">
        <v>778</v>
      </c>
      <c r="P11" s="219">
        <v>813</v>
      </c>
      <c r="Q11" s="348">
        <v>862.1</v>
      </c>
      <c r="R11" s="356">
        <v>2410.6</v>
      </c>
      <c r="S11" s="3"/>
      <c r="T11" s="29" t="s">
        <v>126</v>
      </c>
      <c r="U11" s="242">
        <v>1.9</v>
      </c>
      <c r="V11" s="219">
        <v>129</v>
      </c>
      <c r="W11" s="219">
        <v>405</v>
      </c>
      <c r="X11" s="219">
        <v>210</v>
      </c>
      <c r="Y11" s="219">
        <v>195</v>
      </c>
      <c r="Z11" s="348">
        <v>67.900000000000006</v>
      </c>
      <c r="AA11" s="356">
        <v>213.2</v>
      </c>
      <c r="AB11" s="33"/>
      <c r="AC11" s="29" t="s">
        <v>263</v>
      </c>
      <c r="AD11" s="267">
        <v>9.5399999999999991</v>
      </c>
      <c r="AE11" s="219">
        <v>182</v>
      </c>
      <c r="AF11" s="219">
        <v>576</v>
      </c>
      <c r="AG11" s="219">
        <v>269</v>
      </c>
      <c r="AH11" s="219">
        <v>307</v>
      </c>
      <c r="AI11" s="348">
        <v>19.100000000000001</v>
      </c>
      <c r="AJ11" s="349">
        <v>60.4</v>
      </c>
      <c r="AL11" s="3"/>
      <c r="AM11" s="33"/>
      <c r="AN11" s="33"/>
      <c r="AO11" s="411"/>
      <c r="AP11" s="412"/>
      <c r="AQ11" s="412"/>
      <c r="AR11" s="412"/>
      <c r="AS11" s="412"/>
      <c r="AT11" s="413"/>
      <c r="AU11" s="414"/>
    </row>
    <row r="12" spans="1:47" ht="14.45" customHeight="1" x14ac:dyDescent="0.15">
      <c r="A12" s="3"/>
      <c r="B12" s="29" t="s">
        <v>57</v>
      </c>
      <c r="C12" s="242">
        <v>0.12</v>
      </c>
      <c r="D12" s="219">
        <v>132</v>
      </c>
      <c r="E12" s="219">
        <v>315</v>
      </c>
      <c r="F12" s="219">
        <v>157</v>
      </c>
      <c r="G12" s="219">
        <v>158</v>
      </c>
      <c r="H12" s="348">
        <v>1100</v>
      </c>
      <c r="I12" s="356">
        <v>2625</v>
      </c>
      <c r="J12" s="3"/>
      <c r="K12" s="29" t="s">
        <v>98</v>
      </c>
      <c r="L12" s="242">
        <v>0.33</v>
      </c>
      <c r="M12" s="219">
        <v>19</v>
      </c>
      <c r="N12" s="219">
        <v>60</v>
      </c>
      <c r="O12" s="219">
        <v>28</v>
      </c>
      <c r="P12" s="219">
        <v>32</v>
      </c>
      <c r="Q12" s="348">
        <v>57.6</v>
      </c>
      <c r="R12" s="356">
        <v>181.8</v>
      </c>
      <c r="S12" s="3"/>
      <c r="T12" s="29" t="s">
        <v>129</v>
      </c>
      <c r="U12" s="242">
        <v>1.33</v>
      </c>
      <c r="V12" s="343" t="s">
        <v>178</v>
      </c>
      <c r="W12" s="343" t="s">
        <v>178</v>
      </c>
      <c r="X12" s="343" t="s">
        <v>178</v>
      </c>
      <c r="Y12" s="343" t="s">
        <v>178</v>
      </c>
      <c r="Z12" s="343" t="s">
        <v>691</v>
      </c>
      <c r="AA12" s="357" t="s">
        <v>691</v>
      </c>
      <c r="AB12" s="33"/>
      <c r="AC12" s="29" t="s">
        <v>257</v>
      </c>
      <c r="AD12" s="267">
        <v>23.6</v>
      </c>
      <c r="AE12" s="219">
        <v>227</v>
      </c>
      <c r="AF12" s="219">
        <v>680</v>
      </c>
      <c r="AG12" s="219">
        <v>346</v>
      </c>
      <c r="AH12" s="219">
        <v>334</v>
      </c>
      <c r="AI12" s="348">
        <v>9.6</v>
      </c>
      <c r="AJ12" s="349">
        <v>28.8</v>
      </c>
      <c r="AL12" s="3"/>
      <c r="AM12" s="33"/>
      <c r="AN12" s="33"/>
      <c r="AO12" s="411"/>
      <c r="AP12" s="412"/>
      <c r="AQ12" s="412"/>
      <c r="AR12" s="412"/>
      <c r="AS12" s="412"/>
      <c r="AT12" s="413"/>
      <c r="AU12" s="414"/>
    </row>
    <row r="13" spans="1:47" ht="14.45" customHeight="1" x14ac:dyDescent="0.15">
      <c r="A13" s="3"/>
      <c r="B13" s="29" t="s">
        <v>61</v>
      </c>
      <c r="C13" s="242">
        <v>0.04</v>
      </c>
      <c r="D13" s="219">
        <v>74</v>
      </c>
      <c r="E13" s="219">
        <v>163</v>
      </c>
      <c r="F13" s="219">
        <v>80</v>
      </c>
      <c r="G13" s="219">
        <v>83</v>
      </c>
      <c r="H13" s="348">
        <v>1850</v>
      </c>
      <c r="I13" s="356">
        <v>4075</v>
      </c>
      <c r="J13" s="3"/>
      <c r="K13" s="29" t="s">
        <v>102</v>
      </c>
      <c r="L13" s="242">
        <v>0.86</v>
      </c>
      <c r="M13" s="219">
        <v>28</v>
      </c>
      <c r="N13" s="219">
        <v>89</v>
      </c>
      <c r="O13" s="219">
        <v>43</v>
      </c>
      <c r="P13" s="219">
        <v>46</v>
      </c>
      <c r="Q13" s="348">
        <v>32.6</v>
      </c>
      <c r="R13" s="356">
        <v>103.5</v>
      </c>
      <c r="S13" s="3"/>
      <c r="T13" s="29" t="s">
        <v>45</v>
      </c>
      <c r="U13" s="242">
        <v>0.47</v>
      </c>
      <c r="V13" s="343" t="s">
        <v>178</v>
      </c>
      <c r="W13" s="343" t="s">
        <v>178</v>
      </c>
      <c r="X13" s="343" t="s">
        <v>178</v>
      </c>
      <c r="Y13" s="343" t="s">
        <v>178</v>
      </c>
      <c r="Z13" s="343" t="s">
        <v>692</v>
      </c>
      <c r="AA13" s="357" t="s">
        <v>692</v>
      </c>
      <c r="AB13" s="33"/>
      <c r="AC13" s="29" t="s">
        <v>258</v>
      </c>
      <c r="AD13" s="267">
        <v>36.799999999999997</v>
      </c>
      <c r="AE13" s="219">
        <v>94</v>
      </c>
      <c r="AF13" s="219">
        <v>234</v>
      </c>
      <c r="AG13" s="219">
        <v>119</v>
      </c>
      <c r="AH13" s="219">
        <v>115</v>
      </c>
      <c r="AI13" s="348">
        <v>2.6</v>
      </c>
      <c r="AJ13" s="349">
        <v>6.4</v>
      </c>
      <c r="AL13" s="3"/>
      <c r="AM13" s="33"/>
      <c r="AN13" s="33"/>
      <c r="AO13" s="411"/>
      <c r="AP13" s="412"/>
      <c r="AQ13" s="412"/>
      <c r="AR13" s="412"/>
      <c r="AS13" s="412"/>
      <c r="AT13" s="413"/>
      <c r="AU13" s="414"/>
    </row>
    <row r="14" spans="1:47" ht="14.45" customHeight="1" x14ac:dyDescent="0.15">
      <c r="A14" s="3"/>
      <c r="B14" s="29" t="s">
        <v>65</v>
      </c>
      <c r="C14" s="242">
        <v>0.03</v>
      </c>
      <c r="D14" s="219">
        <v>33</v>
      </c>
      <c r="E14" s="219">
        <v>78</v>
      </c>
      <c r="F14" s="219">
        <v>36</v>
      </c>
      <c r="G14" s="219">
        <v>42</v>
      </c>
      <c r="H14" s="348">
        <v>1100</v>
      </c>
      <c r="I14" s="356">
        <v>2600</v>
      </c>
      <c r="J14" s="3"/>
      <c r="K14" s="29" t="s">
        <v>106</v>
      </c>
      <c r="L14" s="242">
        <v>0.53</v>
      </c>
      <c r="M14" s="219">
        <v>390</v>
      </c>
      <c r="N14" s="219">
        <v>1199</v>
      </c>
      <c r="O14" s="219">
        <v>577</v>
      </c>
      <c r="P14" s="219">
        <v>622</v>
      </c>
      <c r="Q14" s="348">
        <v>735.8</v>
      </c>
      <c r="R14" s="356">
        <v>2262.3000000000002</v>
      </c>
      <c r="S14" s="3"/>
      <c r="T14" s="29" t="s">
        <v>49</v>
      </c>
      <c r="U14" s="242">
        <v>0.08</v>
      </c>
      <c r="V14" s="219">
        <v>183</v>
      </c>
      <c r="W14" s="219">
        <v>533</v>
      </c>
      <c r="X14" s="219">
        <v>260</v>
      </c>
      <c r="Y14" s="219">
        <v>273</v>
      </c>
      <c r="Z14" s="348">
        <v>2287.5</v>
      </c>
      <c r="AA14" s="356">
        <v>6662.5</v>
      </c>
      <c r="AB14" s="962" t="s">
        <v>677</v>
      </c>
      <c r="AC14" s="963"/>
      <c r="AD14" s="266">
        <v>37.74</v>
      </c>
      <c r="AE14" s="218">
        <v>412</v>
      </c>
      <c r="AF14" s="218">
        <v>1249</v>
      </c>
      <c r="AG14" s="218">
        <v>624</v>
      </c>
      <c r="AH14" s="218">
        <v>625</v>
      </c>
      <c r="AI14" s="350">
        <v>10.9</v>
      </c>
      <c r="AJ14" s="351">
        <v>33.1</v>
      </c>
      <c r="AL14" s="3"/>
      <c r="AM14" s="418"/>
      <c r="AN14" s="418"/>
      <c r="AO14" s="407"/>
      <c r="AP14" s="408"/>
      <c r="AQ14" s="408"/>
      <c r="AR14" s="408"/>
      <c r="AS14" s="408"/>
      <c r="AT14" s="409"/>
      <c r="AU14" s="410"/>
    </row>
    <row r="15" spans="1:47" ht="14.45" customHeight="1" x14ac:dyDescent="0.15">
      <c r="A15" s="3"/>
      <c r="B15" s="29" t="s">
        <v>69</v>
      </c>
      <c r="C15" s="242">
        <v>0.01</v>
      </c>
      <c r="D15" s="219">
        <v>11</v>
      </c>
      <c r="E15" s="219">
        <v>29</v>
      </c>
      <c r="F15" s="219">
        <v>14</v>
      </c>
      <c r="G15" s="219">
        <v>15</v>
      </c>
      <c r="H15" s="348">
        <v>1100</v>
      </c>
      <c r="I15" s="356">
        <v>2900</v>
      </c>
      <c r="J15" s="3"/>
      <c r="K15" s="29" t="s">
        <v>110</v>
      </c>
      <c r="L15" s="242">
        <v>3.52</v>
      </c>
      <c r="M15" s="219">
        <v>177</v>
      </c>
      <c r="N15" s="219">
        <v>548</v>
      </c>
      <c r="O15" s="219">
        <v>279</v>
      </c>
      <c r="P15" s="219">
        <v>269</v>
      </c>
      <c r="Q15" s="348">
        <v>50.3</v>
      </c>
      <c r="R15" s="356">
        <v>155.69999999999999</v>
      </c>
      <c r="S15" s="3"/>
      <c r="T15" s="29" t="s">
        <v>53</v>
      </c>
      <c r="U15" s="242">
        <v>0.09</v>
      </c>
      <c r="V15" s="219">
        <v>139</v>
      </c>
      <c r="W15" s="219">
        <v>412</v>
      </c>
      <c r="X15" s="219">
        <v>197</v>
      </c>
      <c r="Y15" s="219">
        <v>215</v>
      </c>
      <c r="Z15" s="348">
        <v>1544.4</v>
      </c>
      <c r="AA15" s="356">
        <v>4577.8</v>
      </c>
      <c r="AB15" s="33"/>
      <c r="AC15" s="29" t="s">
        <v>259</v>
      </c>
      <c r="AD15" s="267">
        <v>6.6</v>
      </c>
      <c r="AE15" s="219">
        <v>166</v>
      </c>
      <c r="AF15" s="219">
        <v>541</v>
      </c>
      <c r="AG15" s="219">
        <v>280</v>
      </c>
      <c r="AH15" s="219">
        <v>261</v>
      </c>
      <c r="AI15" s="348">
        <v>25.2</v>
      </c>
      <c r="AJ15" s="349">
        <v>82</v>
      </c>
      <c r="AL15" s="3"/>
      <c r="AM15" s="33"/>
      <c r="AN15" s="33"/>
      <c r="AO15" s="411"/>
      <c r="AP15" s="412"/>
      <c r="AQ15" s="412"/>
      <c r="AR15" s="412"/>
      <c r="AS15" s="412"/>
      <c r="AT15" s="413"/>
      <c r="AU15" s="414"/>
    </row>
    <row r="16" spans="1:47" ht="14.45" customHeight="1" x14ac:dyDescent="0.15">
      <c r="A16" s="3"/>
      <c r="B16" s="29" t="s">
        <v>73</v>
      </c>
      <c r="C16" s="242">
        <v>0.01</v>
      </c>
      <c r="D16" s="219">
        <v>8</v>
      </c>
      <c r="E16" s="219">
        <v>14</v>
      </c>
      <c r="F16" s="219">
        <v>8</v>
      </c>
      <c r="G16" s="219">
        <v>6</v>
      </c>
      <c r="H16" s="348">
        <v>800</v>
      </c>
      <c r="I16" s="356">
        <v>1400</v>
      </c>
      <c r="J16" s="3"/>
      <c r="K16" s="29" t="s">
        <v>113</v>
      </c>
      <c r="L16" s="242">
        <v>6.51</v>
      </c>
      <c r="M16" s="219">
        <v>2041</v>
      </c>
      <c r="N16" s="219">
        <v>5735</v>
      </c>
      <c r="O16" s="219">
        <v>2854</v>
      </c>
      <c r="P16" s="219">
        <v>2881</v>
      </c>
      <c r="Q16" s="348">
        <v>313.5</v>
      </c>
      <c r="R16" s="356">
        <v>881</v>
      </c>
      <c r="S16" s="3"/>
      <c r="T16" s="29" t="s">
        <v>56</v>
      </c>
      <c r="U16" s="242">
        <v>0.11</v>
      </c>
      <c r="V16" s="344">
        <v>206</v>
      </c>
      <c r="W16" s="219">
        <v>658</v>
      </c>
      <c r="X16" s="219">
        <v>316</v>
      </c>
      <c r="Y16" s="219">
        <v>342</v>
      </c>
      <c r="Z16" s="348">
        <v>1872.7</v>
      </c>
      <c r="AA16" s="356">
        <v>5981.8</v>
      </c>
      <c r="AB16" s="33"/>
      <c r="AC16" s="74" t="s">
        <v>260</v>
      </c>
      <c r="AD16" s="267">
        <v>31.14</v>
      </c>
      <c r="AE16" s="219">
        <v>246</v>
      </c>
      <c r="AF16" s="219">
        <v>708</v>
      </c>
      <c r="AG16" s="219">
        <v>344</v>
      </c>
      <c r="AH16" s="219">
        <v>364</v>
      </c>
      <c r="AI16" s="348">
        <v>7.9</v>
      </c>
      <c r="AJ16" s="349">
        <v>22.7</v>
      </c>
      <c r="AL16" s="3"/>
      <c r="AM16" s="33"/>
      <c r="AN16" s="33"/>
      <c r="AO16" s="411"/>
      <c r="AP16" s="412"/>
      <c r="AQ16" s="412"/>
      <c r="AR16" s="412"/>
      <c r="AS16" s="412"/>
      <c r="AT16" s="413"/>
      <c r="AU16" s="414"/>
    </row>
    <row r="17" spans="1:47" ht="14.45" customHeight="1" x14ac:dyDescent="0.15">
      <c r="A17" s="3"/>
      <c r="B17" s="29" t="s">
        <v>77</v>
      </c>
      <c r="C17" s="242">
        <v>0.16</v>
      </c>
      <c r="D17" s="219">
        <v>66</v>
      </c>
      <c r="E17" s="219">
        <v>290</v>
      </c>
      <c r="F17" s="219">
        <v>123</v>
      </c>
      <c r="G17" s="219">
        <v>167</v>
      </c>
      <c r="H17" s="348">
        <v>412.5</v>
      </c>
      <c r="I17" s="356">
        <v>1812.5</v>
      </c>
      <c r="J17" s="962" t="s">
        <v>117</v>
      </c>
      <c r="K17" s="963"/>
      <c r="L17" s="241">
        <v>26.59</v>
      </c>
      <c r="M17" s="218">
        <v>969</v>
      </c>
      <c r="N17" s="218">
        <v>3100</v>
      </c>
      <c r="O17" s="218">
        <v>1534</v>
      </c>
      <c r="P17" s="218">
        <v>1566</v>
      </c>
      <c r="Q17" s="350">
        <v>36.4</v>
      </c>
      <c r="R17" s="355">
        <v>116.6</v>
      </c>
      <c r="S17" s="560"/>
      <c r="T17" s="29" t="s">
        <v>60</v>
      </c>
      <c r="U17" s="242">
        <v>0.09</v>
      </c>
      <c r="V17" s="219">
        <v>241</v>
      </c>
      <c r="W17" s="219">
        <v>739</v>
      </c>
      <c r="X17" s="219">
        <v>375</v>
      </c>
      <c r="Y17" s="219">
        <v>364</v>
      </c>
      <c r="Z17" s="348">
        <v>2677.8</v>
      </c>
      <c r="AA17" s="356">
        <v>8211.1</v>
      </c>
      <c r="AB17" s="962" t="s">
        <v>678</v>
      </c>
      <c r="AC17" s="963"/>
      <c r="AD17" s="266">
        <v>19.489999999999998</v>
      </c>
      <c r="AE17" s="218">
        <v>880</v>
      </c>
      <c r="AF17" s="218">
        <v>2670</v>
      </c>
      <c r="AG17" s="218">
        <v>1341</v>
      </c>
      <c r="AH17" s="218">
        <v>1329</v>
      </c>
      <c r="AI17" s="350">
        <v>45.2</v>
      </c>
      <c r="AJ17" s="351">
        <v>137</v>
      </c>
      <c r="AL17" s="3"/>
      <c r="AM17" s="418"/>
      <c r="AN17" s="418"/>
      <c r="AO17" s="407"/>
      <c r="AP17" s="408"/>
      <c r="AQ17" s="408"/>
      <c r="AR17" s="408"/>
      <c r="AS17" s="408"/>
      <c r="AT17" s="409"/>
      <c r="AU17" s="410"/>
    </row>
    <row r="18" spans="1:47" ht="14.45" customHeight="1" x14ac:dyDescent="0.15">
      <c r="A18" s="3"/>
      <c r="B18" s="29" t="s">
        <v>81</v>
      </c>
      <c r="C18" s="242">
        <v>0.03</v>
      </c>
      <c r="D18" s="219">
        <v>22</v>
      </c>
      <c r="E18" s="219">
        <v>56</v>
      </c>
      <c r="F18" s="219">
        <v>25</v>
      </c>
      <c r="G18" s="219">
        <v>31</v>
      </c>
      <c r="H18" s="348">
        <v>733.3</v>
      </c>
      <c r="I18" s="356">
        <v>1866.7</v>
      </c>
      <c r="J18" s="3"/>
      <c r="K18" s="29" t="s">
        <v>121</v>
      </c>
      <c r="L18" s="242">
        <v>2.65</v>
      </c>
      <c r="M18" s="219">
        <v>110</v>
      </c>
      <c r="N18" s="219">
        <v>409</v>
      </c>
      <c r="O18" s="219">
        <v>197</v>
      </c>
      <c r="P18" s="219">
        <v>212</v>
      </c>
      <c r="Q18" s="348">
        <v>41.5</v>
      </c>
      <c r="R18" s="356">
        <v>154.30000000000001</v>
      </c>
      <c r="S18" s="962" t="s">
        <v>290</v>
      </c>
      <c r="T18" s="963"/>
      <c r="U18" s="241">
        <v>3.0900000000000003</v>
      </c>
      <c r="V18" s="218">
        <v>6225</v>
      </c>
      <c r="W18" s="218">
        <v>16318</v>
      </c>
      <c r="X18" s="218">
        <v>8144</v>
      </c>
      <c r="Y18" s="218">
        <v>8174</v>
      </c>
      <c r="Z18" s="350">
        <v>2014.6</v>
      </c>
      <c r="AA18" s="355">
        <v>5280.9</v>
      </c>
      <c r="AB18" s="33"/>
      <c r="AC18" s="74" t="s">
        <v>261</v>
      </c>
      <c r="AD18" s="267">
        <v>6.36</v>
      </c>
      <c r="AE18" s="219">
        <v>283</v>
      </c>
      <c r="AF18" s="219">
        <v>832</v>
      </c>
      <c r="AG18" s="219">
        <v>429</v>
      </c>
      <c r="AH18" s="219">
        <v>403</v>
      </c>
      <c r="AI18" s="348">
        <v>44.5</v>
      </c>
      <c r="AJ18" s="349">
        <v>130.80000000000001</v>
      </c>
      <c r="AL18" s="3"/>
      <c r="AM18" s="33"/>
      <c r="AN18" s="33"/>
      <c r="AO18" s="411"/>
      <c r="AP18" s="412"/>
      <c r="AQ18" s="412"/>
      <c r="AR18" s="412"/>
      <c r="AS18" s="412"/>
      <c r="AT18" s="413"/>
      <c r="AU18" s="414"/>
    </row>
    <row r="19" spans="1:47" ht="14.45" customHeight="1" x14ac:dyDescent="0.15">
      <c r="A19" s="3"/>
      <c r="B19" s="29" t="s">
        <v>85</v>
      </c>
      <c r="C19" s="242">
        <v>0.05</v>
      </c>
      <c r="D19" s="219">
        <v>89</v>
      </c>
      <c r="E19" s="219">
        <v>242</v>
      </c>
      <c r="F19" s="219">
        <v>116</v>
      </c>
      <c r="G19" s="219">
        <v>126</v>
      </c>
      <c r="H19" s="348">
        <v>1780</v>
      </c>
      <c r="I19" s="356">
        <v>4840</v>
      </c>
      <c r="J19" s="3"/>
      <c r="K19" s="29" t="s">
        <v>125</v>
      </c>
      <c r="L19" s="242">
        <v>1.41</v>
      </c>
      <c r="M19" s="219">
        <v>163</v>
      </c>
      <c r="N19" s="219">
        <v>531</v>
      </c>
      <c r="O19" s="219">
        <v>241</v>
      </c>
      <c r="P19" s="219">
        <v>290</v>
      </c>
      <c r="Q19" s="348">
        <v>115.6</v>
      </c>
      <c r="R19" s="356">
        <v>376.6</v>
      </c>
      <c r="S19" s="3"/>
      <c r="T19" s="29" t="s">
        <v>132</v>
      </c>
      <c r="U19" s="242">
        <v>0.09</v>
      </c>
      <c r="V19" s="219">
        <v>337</v>
      </c>
      <c r="W19" s="219">
        <v>932</v>
      </c>
      <c r="X19" s="219">
        <v>460</v>
      </c>
      <c r="Y19" s="219">
        <v>472</v>
      </c>
      <c r="Z19" s="348">
        <v>3744.4</v>
      </c>
      <c r="AA19" s="356">
        <v>10355.6</v>
      </c>
      <c r="AB19" s="74"/>
      <c r="AC19" s="74" t="s">
        <v>291</v>
      </c>
      <c r="AD19" s="267">
        <v>8.1999999999999993</v>
      </c>
      <c r="AE19" s="219">
        <v>253</v>
      </c>
      <c r="AF19" s="219">
        <v>802</v>
      </c>
      <c r="AG19" s="219">
        <v>397</v>
      </c>
      <c r="AH19" s="219">
        <v>405</v>
      </c>
      <c r="AI19" s="348">
        <v>30.9</v>
      </c>
      <c r="AJ19" s="349">
        <v>97.8</v>
      </c>
      <c r="AL19" s="3"/>
      <c r="AM19" s="33"/>
      <c r="AN19" s="33"/>
      <c r="AO19" s="411"/>
      <c r="AP19" s="412"/>
      <c r="AQ19" s="412"/>
      <c r="AR19" s="412"/>
      <c r="AS19" s="412"/>
      <c r="AT19" s="413"/>
      <c r="AU19" s="414"/>
    </row>
    <row r="20" spans="1:47" ht="14.45" customHeight="1" x14ac:dyDescent="0.15">
      <c r="A20" s="3"/>
      <c r="B20" s="29" t="s">
        <v>89</v>
      </c>
      <c r="C20" s="242">
        <v>0.02</v>
      </c>
      <c r="D20" s="219">
        <v>25</v>
      </c>
      <c r="E20" s="219">
        <v>76</v>
      </c>
      <c r="F20" s="219">
        <v>38</v>
      </c>
      <c r="G20" s="219">
        <v>38</v>
      </c>
      <c r="H20" s="348">
        <v>1250</v>
      </c>
      <c r="I20" s="356">
        <v>3800</v>
      </c>
      <c r="J20" s="3"/>
      <c r="K20" s="29" t="s">
        <v>128</v>
      </c>
      <c r="L20" s="242">
        <v>1.94</v>
      </c>
      <c r="M20" s="219">
        <v>227</v>
      </c>
      <c r="N20" s="219">
        <v>693</v>
      </c>
      <c r="O20" s="219">
        <v>349</v>
      </c>
      <c r="P20" s="219">
        <v>344</v>
      </c>
      <c r="Q20" s="348">
        <v>117</v>
      </c>
      <c r="R20" s="356">
        <v>357.2</v>
      </c>
      <c r="S20" s="3"/>
      <c r="T20" s="29" t="s">
        <v>135</v>
      </c>
      <c r="U20" s="242">
        <v>0.19</v>
      </c>
      <c r="V20" s="344">
        <v>383</v>
      </c>
      <c r="W20" s="219">
        <v>1013</v>
      </c>
      <c r="X20" s="219">
        <v>491</v>
      </c>
      <c r="Y20" s="219">
        <v>522</v>
      </c>
      <c r="Z20" s="348">
        <v>2015.8</v>
      </c>
      <c r="AA20" s="356">
        <v>5331.6</v>
      </c>
      <c r="AB20" s="74"/>
      <c r="AC20" s="74" t="s">
        <v>262</v>
      </c>
      <c r="AD20" s="268">
        <v>4.93</v>
      </c>
      <c r="AE20" s="345">
        <v>344</v>
      </c>
      <c r="AF20" s="345">
        <v>1036</v>
      </c>
      <c r="AG20" s="345">
        <v>515</v>
      </c>
      <c r="AH20" s="345">
        <v>521</v>
      </c>
      <c r="AI20" s="348">
        <v>69.8</v>
      </c>
      <c r="AJ20" s="349">
        <v>210.1</v>
      </c>
      <c r="AL20" s="3"/>
      <c r="AM20" s="33"/>
      <c r="AN20" s="33"/>
      <c r="AO20" s="411"/>
      <c r="AP20" s="412"/>
      <c r="AQ20" s="412"/>
      <c r="AR20" s="412"/>
      <c r="AS20" s="412"/>
      <c r="AT20" s="413"/>
      <c r="AU20" s="414"/>
    </row>
    <row r="21" spans="1:47" ht="14.45" customHeight="1" x14ac:dyDescent="0.15">
      <c r="A21" s="3"/>
      <c r="B21" s="29" t="s">
        <v>93</v>
      </c>
      <c r="C21" s="242">
        <v>0.02</v>
      </c>
      <c r="D21" s="219">
        <v>46</v>
      </c>
      <c r="E21" s="219">
        <v>118</v>
      </c>
      <c r="F21" s="219">
        <v>56</v>
      </c>
      <c r="G21" s="219">
        <v>62</v>
      </c>
      <c r="H21" s="348">
        <v>2300</v>
      </c>
      <c r="I21" s="356">
        <v>5900</v>
      </c>
      <c r="J21" s="3"/>
      <c r="K21" s="29" t="s">
        <v>131</v>
      </c>
      <c r="L21" s="242">
        <v>1.26</v>
      </c>
      <c r="M21" s="219">
        <v>32</v>
      </c>
      <c r="N21" s="219">
        <v>120</v>
      </c>
      <c r="O21" s="219">
        <v>61</v>
      </c>
      <c r="P21" s="219">
        <v>59</v>
      </c>
      <c r="Q21" s="348">
        <v>25.4</v>
      </c>
      <c r="R21" s="356">
        <v>95.2</v>
      </c>
      <c r="S21" s="3"/>
      <c r="T21" s="29" t="s">
        <v>138</v>
      </c>
      <c r="U21" s="242">
        <v>0.13</v>
      </c>
      <c r="V21" s="344">
        <v>228</v>
      </c>
      <c r="W21" s="219">
        <v>577</v>
      </c>
      <c r="X21" s="219">
        <v>281</v>
      </c>
      <c r="Y21" s="219">
        <v>296</v>
      </c>
      <c r="Z21" s="348">
        <v>1753.8</v>
      </c>
      <c r="AA21" s="356">
        <v>4438.5</v>
      </c>
      <c r="AB21" s="981" t="s">
        <v>292</v>
      </c>
      <c r="AC21" s="982"/>
      <c r="AD21" s="386">
        <v>490.64</v>
      </c>
      <c r="AE21" s="218">
        <v>35079</v>
      </c>
      <c r="AF21" s="218">
        <v>98374</v>
      </c>
      <c r="AG21" s="218">
        <v>48488</v>
      </c>
      <c r="AH21" s="218">
        <v>49886</v>
      </c>
      <c r="AI21" s="352">
        <v>73.7</v>
      </c>
      <c r="AJ21" s="353">
        <v>201.1</v>
      </c>
      <c r="AL21" s="3"/>
      <c r="AM21" s="419"/>
      <c r="AN21" s="419"/>
      <c r="AO21" s="415"/>
      <c r="AP21" s="408"/>
      <c r="AQ21" s="408"/>
      <c r="AR21" s="408"/>
      <c r="AS21" s="408"/>
      <c r="AT21" s="409"/>
      <c r="AU21" s="410"/>
    </row>
    <row r="22" spans="1:47" ht="14.45" customHeight="1" x14ac:dyDescent="0.15">
      <c r="A22" s="3"/>
      <c r="B22" s="29" t="s">
        <v>97</v>
      </c>
      <c r="C22" s="242">
        <v>0.05</v>
      </c>
      <c r="D22" s="219">
        <v>134</v>
      </c>
      <c r="E22" s="219">
        <v>321</v>
      </c>
      <c r="F22" s="219">
        <v>126</v>
      </c>
      <c r="G22" s="219">
        <v>195</v>
      </c>
      <c r="H22" s="348">
        <v>2680</v>
      </c>
      <c r="I22" s="356">
        <v>6420</v>
      </c>
      <c r="J22" s="3"/>
      <c r="K22" s="29" t="s">
        <v>134</v>
      </c>
      <c r="L22" s="242">
        <v>2.2599999999999998</v>
      </c>
      <c r="M22" s="219">
        <v>43</v>
      </c>
      <c r="N22" s="219">
        <v>126</v>
      </c>
      <c r="O22" s="219">
        <v>65</v>
      </c>
      <c r="P22" s="219">
        <v>61</v>
      </c>
      <c r="Q22" s="348">
        <v>19</v>
      </c>
      <c r="R22" s="356">
        <v>55.8</v>
      </c>
      <c r="S22" s="3"/>
      <c r="T22" s="29" t="s">
        <v>141</v>
      </c>
      <c r="U22" s="242">
        <v>0.22</v>
      </c>
      <c r="V22" s="219">
        <v>510</v>
      </c>
      <c r="W22" s="219">
        <v>1299</v>
      </c>
      <c r="X22" s="219">
        <v>644</v>
      </c>
      <c r="Y22" s="219">
        <v>655</v>
      </c>
      <c r="Z22" s="348">
        <v>2318.1999999999998</v>
      </c>
      <c r="AA22" s="356">
        <v>5904.5</v>
      </c>
      <c r="AB22" s="223"/>
      <c r="AC22" s="223"/>
      <c r="AD22" s="223"/>
      <c r="AE22" s="223"/>
      <c r="AF22" s="223"/>
      <c r="AG22" s="223"/>
      <c r="AH22" s="223"/>
      <c r="AI22" s="223"/>
      <c r="AJ22" s="22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 ht="14.45" customHeight="1" x14ac:dyDescent="0.15">
      <c r="A23" s="3"/>
      <c r="B23" s="29" t="s">
        <v>101</v>
      </c>
      <c r="C23" s="242">
        <v>0.05</v>
      </c>
      <c r="D23" s="219">
        <v>96</v>
      </c>
      <c r="E23" s="219">
        <v>231</v>
      </c>
      <c r="F23" s="219">
        <v>109</v>
      </c>
      <c r="G23" s="219">
        <v>122</v>
      </c>
      <c r="H23" s="348">
        <v>1920</v>
      </c>
      <c r="I23" s="356">
        <v>4620</v>
      </c>
      <c r="J23" s="3"/>
      <c r="K23" s="29" t="s">
        <v>137</v>
      </c>
      <c r="L23" s="242">
        <v>5.76</v>
      </c>
      <c r="M23" s="219">
        <v>235</v>
      </c>
      <c r="N23" s="219">
        <v>709</v>
      </c>
      <c r="O23" s="219">
        <v>369</v>
      </c>
      <c r="P23" s="219">
        <v>340</v>
      </c>
      <c r="Q23" s="348">
        <v>40.799999999999997</v>
      </c>
      <c r="R23" s="356">
        <v>123.1</v>
      </c>
      <c r="S23" s="3"/>
      <c r="T23" s="29" t="s">
        <v>144</v>
      </c>
      <c r="U23" s="242">
        <v>0.24</v>
      </c>
      <c r="V23" s="219">
        <v>564</v>
      </c>
      <c r="W23" s="219">
        <v>1406</v>
      </c>
      <c r="X23" s="219">
        <v>695</v>
      </c>
      <c r="Y23" s="219">
        <v>711</v>
      </c>
      <c r="Z23" s="348">
        <v>2350</v>
      </c>
      <c r="AA23" s="356">
        <v>5858.3</v>
      </c>
      <c r="AB23" s="3"/>
      <c r="AC23" s="3"/>
      <c r="AD23" s="3"/>
      <c r="AE23" s="3"/>
      <c r="AF23" s="3"/>
      <c r="AG23" s="3"/>
      <c r="AH23" s="3"/>
      <c r="AI23" s="3"/>
      <c r="AJ23" s="3"/>
    </row>
    <row r="24" spans="1:47" ht="14.45" customHeight="1" x14ac:dyDescent="0.15">
      <c r="A24" s="3"/>
      <c r="B24" s="29" t="s">
        <v>105</v>
      </c>
      <c r="C24" s="242">
        <v>7.0000000000000007E-2</v>
      </c>
      <c r="D24" s="219">
        <v>86</v>
      </c>
      <c r="E24" s="219">
        <v>227</v>
      </c>
      <c r="F24" s="219">
        <v>106</v>
      </c>
      <c r="G24" s="219">
        <v>121</v>
      </c>
      <c r="H24" s="348">
        <v>1228.5999999999999</v>
      </c>
      <c r="I24" s="356">
        <v>3242.9</v>
      </c>
      <c r="J24" s="3"/>
      <c r="K24" s="29" t="s">
        <v>140</v>
      </c>
      <c r="L24" s="242">
        <v>11.31</v>
      </c>
      <c r="M24" s="219">
        <v>159</v>
      </c>
      <c r="N24" s="219">
        <v>512</v>
      </c>
      <c r="O24" s="219">
        <v>252</v>
      </c>
      <c r="P24" s="219">
        <v>260</v>
      </c>
      <c r="Q24" s="348">
        <v>14.1</v>
      </c>
      <c r="R24" s="356">
        <v>45.3</v>
      </c>
      <c r="S24" s="3"/>
      <c r="T24" s="29" t="s">
        <v>147</v>
      </c>
      <c r="U24" s="242">
        <v>0.23</v>
      </c>
      <c r="V24" s="219">
        <v>586</v>
      </c>
      <c r="W24" s="219">
        <v>1460</v>
      </c>
      <c r="X24" s="219">
        <v>731</v>
      </c>
      <c r="Y24" s="219">
        <v>729</v>
      </c>
      <c r="Z24" s="348">
        <v>2547.8000000000002</v>
      </c>
      <c r="AA24" s="356">
        <v>6347.8</v>
      </c>
      <c r="AB24" s="3"/>
      <c r="AC24" s="3"/>
      <c r="AD24" s="3"/>
      <c r="AE24" s="3"/>
      <c r="AF24" s="3"/>
      <c r="AG24" s="3"/>
      <c r="AH24" s="3"/>
      <c r="AI24" s="3"/>
      <c r="AJ24" s="3"/>
    </row>
    <row r="25" spans="1:47" ht="14.45" customHeight="1" x14ac:dyDescent="0.15">
      <c r="A25" s="3"/>
      <c r="B25" s="29" t="s">
        <v>109</v>
      </c>
      <c r="C25" s="242">
        <v>0.19</v>
      </c>
      <c r="D25" s="219">
        <v>269</v>
      </c>
      <c r="E25" s="219">
        <v>562</v>
      </c>
      <c r="F25" s="219">
        <v>285</v>
      </c>
      <c r="G25" s="219">
        <v>277</v>
      </c>
      <c r="H25" s="348">
        <v>1415.8</v>
      </c>
      <c r="I25" s="356">
        <v>2957.9</v>
      </c>
      <c r="J25" s="962" t="s">
        <v>143</v>
      </c>
      <c r="K25" s="963"/>
      <c r="L25" s="241">
        <v>16.27</v>
      </c>
      <c r="M25" s="218">
        <v>3894</v>
      </c>
      <c r="N25" s="218">
        <v>11345</v>
      </c>
      <c r="O25" s="218">
        <v>5586</v>
      </c>
      <c r="P25" s="218">
        <v>5759</v>
      </c>
      <c r="Q25" s="350">
        <v>239.3</v>
      </c>
      <c r="R25" s="355">
        <v>697.3</v>
      </c>
      <c r="S25" s="3"/>
      <c r="T25" s="29" t="s">
        <v>150</v>
      </c>
      <c r="U25" s="242">
        <v>0.23</v>
      </c>
      <c r="V25" s="219">
        <v>577</v>
      </c>
      <c r="W25" s="219">
        <v>1319</v>
      </c>
      <c r="X25" s="219">
        <v>648</v>
      </c>
      <c r="Y25" s="219">
        <v>671</v>
      </c>
      <c r="Z25" s="348">
        <v>2508.6999999999998</v>
      </c>
      <c r="AA25" s="356">
        <v>5734.8</v>
      </c>
      <c r="AH25" s="3"/>
      <c r="AI25" s="3"/>
      <c r="AJ25" s="3"/>
    </row>
    <row r="26" spans="1:47" ht="14.45" customHeight="1" x14ac:dyDescent="0.15">
      <c r="A26" s="3"/>
      <c r="B26" s="29" t="s">
        <v>112</v>
      </c>
      <c r="C26" s="242">
        <v>0.22</v>
      </c>
      <c r="D26" s="219">
        <v>216</v>
      </c>
      <c r="E26" s="219">
        <v>481</v>
      </c>
      <c r="F26" s="219">
        <v>217</v>
      </c>
      <c r="G26" s="219">
        <v>264</v>
      </c>
      <c r="H26" s="348">
        <v>981.8</v>
      </c>
      <c r="I26" s="356">
        <v>2186.4</v>
      </c>
      <c r="J26" s="3"/>
      <c r="K26" s="29" t="s">
        <v>146</v>
      </c>
      <c r="L26" s="242">
        <v>2.41</v>
      </c>
      <c r="M26" s="219">
        <v>531</v>
      </c>
      <c r="N26" s="219">
        <v>1559</v>
      </c>
      <c r="O26" s="219">
        <v>746</v>
      </c>
      <c r="P26" s="219">
        <v>813</v>
      </c>
      <c r="Q26" s="348">
        <v>220.3</v>
      </c>
      <c r="R26" s="356">
        <v>646.9</v>
      </c>
      <c r="S26" s="3"/>
      <c r="T26" s="29" t="s">
        <v>36</v>
      </c>
      <c r="U26" s="242">
        <v>0.18</v>
      </c>
      <c r="V26" s="219">
        <v>348</v>
      </c>
      <c r="W26" s="219">
        <v>879</v>
      </c>
      <c r="X26" s="219">
        <v>445</v>
      </c>
      <c r="Y26" s="219">
        <v>434</v>
      </c>
      <c r="Z26" s="348">
        <v>1933.3</v>
      </c>
      <c r="AA26" s="356">
        <v>4883.3</v>
      </c>
      <c r="AH26" s="3"/>
      <c r="AI26" s="3"/>
      <c r="AJ26" s="3"/>
    </row>
    <row r="27" spans="1:47" ht="14.45" customHeight="1" x14ac:dyDescent="0.15">
      <c r="A27" s="3"/>
      <c r="B27" s="29" t="s">
        <v>116</v>
      </c>
      <c r="C27" s="242">
        <v>0.06</v>
      </c>
      <c r="D27" s="219">
        <v>64</v>
      </c>
      <c r="E27" s="219">
        <v>163</v>
      </c>
      <c r="F27" s="219">
        <v>77</v>
      </c>
      <c r="G27" s="219">
        <v>86</v>
      </c>
      <c r="H27" s="348">
        <v>1066.7</v>
      </c>
      <c r="I27" s="356">
        <v>2716.7</v>
      </c>
      <c r="J27" s="3"/>
      <c r="K27" s="29" t="s">
        <v>149</v>
      </c>
      <c r="L27" s="242">
        <v>2.76</v>
      </c>
      <c r="M27" s="219">
        <v>1402</v>
      </c>
      <c r="N27" s="219">
        <v>3825</v>
      </c>
      <c r="O27" s="219">
        <v>1896</v>
      </c>
      <c r="P27" s="219">
        <v>1929</v>
      </c>
      <c r="Q27" s="348">
        <v>508</v>
      </c>
      <c r="R27" s="356">
        <v>1385.9</v>
      </c>
      <c r="S27" s="3"/>
      <c r="T27" s="29" t="s">
        <v>39</v>
      </c>
      <c r="U27" s="242">
        <v>0.23</v>
      </c>
      <c r="V27" s="219">
        <v>437</v>
      </c>
      <c r="W27" s="219">
        <v>1098</v>
      </c>
      <c r="X27" s="219">
        <v>579</v>
      </c>
      <c r="Y27" s="219">
        <v>519</v>
      </c>
      <c r="Z27" s="348">
        <v>1900</v>
      </c>
      <c r="AA27" s="356">
        <v>4773.8999999999996</v>
      </c>
      <c r="AC27" s="997" t="s">
        <v>699</v>
      </c>
      <c r="AD27" s="997"/>
      <c r="AE27" s="997"/>
      <c r="AF27" s="997"/>
      <c r="AG27" s="997"/>
      <c r="AH27" s="997"/>
      <c r="AI27" s="997"/>
      <c r="AJ27" s="997"/>
    </row>
    <row r="28" spans="1:47" ht="14.45" customHeight="1" x14ac:dyDescent="0.15">
      <c r="A28" s="3"/>
      <c r="B28" s="29" t="s">
        <v>120</v>
      </c>
      <c r="C28" s="242">
        <v>0.14000000000000001</v>
      </c>
      <c r="D28" s="219">
        <v>234</v>
      </c>
      <c r="E28" s="219">
        <v>535</v>
      </c>
      <c r="F28" s="219">
        <v>248</v>
      </c>
      <c r="G28" s="219">
        <v>287</v>
      </c>
      <c r="H28" s="348">
        <v>1671.4</v>
      </c>
      <c r="I28" s="356">
        <v>3821.4</v>
      </c>
      <c r="J28" s="3"/>
      <c r="K28" s="29" t="s">
        <v>35</v>
      </c>
      <c r="L28" s="242">
        <v>2.89</v>
      </c>
      <c r="M28" s="219">
        <v>944</v>
      </c>
      <c r="N28" s="219">
        <v>2858</v>
      </c>
      <c r="O28" s="219">
        <v>1391</v>
      </c>
      <c r="P28" s="219">
        <v>1467</v>
      </c>
      <c r="Q28" s="348">
        <v>326.60000000000002</v>
      </c>
      <c r="R28" s="356">
        <v>988.9</v>
      </c>
      <c r="T28" s="29" t="s">
        <v>195</v>
      </c>
      <c r="U28" s="242">
        <v>0.13</v>
      </c>
      <c r="V28" s="219">
        <v>160</v>
      </c>
      <c r="W28" s="219">
        <v>402</v>
      </c>
      <c r="X28" s="219">
        <v>199</v>
      </c>
      <c r="Y28" s="219">
        <v>203</v>
      </c>
      <c r="Z28" s="348">
        <v>1230.8</v>
      </c>
      <c r="AA28" s="356">
        <v>3092.3</v>
      </c>
      <c r="AC28" s="997"/>
      <c r="AD28" s="997"/>
      <c r="AE28" s="997"/>
      <c r="AF28" s="997"/>
      <c r="AG28" s="997"/>
      <c r="AH28" s="997"/>
      <c r="AI28" s="997"/>
      <c r="AJ28" s="997"/>
    </row>
    <row r="29" spans="1:47" ht="14.45" customHeight="1" x14ac:dyDescent="0.15">
      <c r="A29" s="3"/>
      <c r="B29" s="29" t="s">
        <v>124</v>
      </c>
      <c r="C29" s="242">
        <v>7.0000000000000007E-2</v>
      </c>
      <c r="D29" s="219">
        <v>95</v>
      </c>
      <c r="E29" s="219">
        <v>245</v>
      </c>
      <c r="F29" s="219">
        <v>121</v>
      </c>
      <c r="G29" s="219">
        <v>124</v>
      </c>
      <c r="H29" s="348">
        <v>1357.1</v>
      </c>
      <c r="I29" s="356">
        <v>3500</v>
      </c>
      <c r="J29" s="3"/>
      <c r="K29" s="29" t="s">
        <v>38</v>
      </c>
      <c r="L29" s="242">
        <v>3.56</v>
      </c>
      <c r="M29" s="219">
        <v>163</v>
      </c>
      <c r="N29" s="219">
        <v>503</v>
      </c>
      <c r="O29" s="219">
        <v>260</v>
      </c>
      <c r="P29" s="219">
        <v>243</v>
      </c>
      <c r="Q29" s="348">
        <v>45.8</v>
      </c>
      <c r="R29" s="356">
        <v>141.30000000000001</v>
      </c>
      <c r="T29" s="29" t="s">
        <v>196</v>
      </c>
      <c r="U29" s="242">
        <v>0.14000000000000001</v>
      </c>
      <c r="V29" s="219">
        <v>174</v>
      </c>
      <c r="W29" s="219">
        <v>439</v>
      </c>
      <c r="X29" s="219">
        <v>230</v>
      </c>
      <c r="Y29" s="219">
        <v>209</v>
      </c>
      <c r="Z29" s="348">
        <v>1242.9000000000001</v>
      </c>
      <c r="AA29" s="356">
        <v>3135.7</v>
      </c>
      <c r="AB29" s="77"/>
      <c r="AC29" s="79" t="s">
        <v>507</v>
      </c>
      <c r="AE29" s="31"/>
      <c r="AF29" s="31"/>
      <c r="AG29" s="394"/>
    </row>
    <row r="30" spans="1:47" ht="14.45" customHeight="1" x14ac:dyDescent="0.15">
      <c r="A30" s="3"/>
      <c r="B30" s="29" t="s">
        <v>127</v>
      </c>
      <c r="C30" s="242">
        <v>0.03</v>
      </c>
      <c r="D30" s="219">
        <v>46</v>
      </c>
      <c r="E30" s="219">
        <v>125</v>
      </c>
      <c r="F30" s="219">
        <v>53</v>
      </c>
      <c r="G30" s="219">
        <v>72</v>
      </c>
      <c r="H30" s="348">
        <v>1533.3</v>
      </c>
      <c r="I30" s="356">
        <v>4166.7</v>
      </c>
      <c r="J30" s="3"/>
      <c r="K30" s="29" t="s">
        <v>41</v>
      </c>
      <c r="L30" s="242">
        <v>0.67</v>
      </c>
      <c r="M30" s="219">
        <v>129</v>
      </c>
      <c r="N30" s="219">
        <v>419</v>
      </c>
      <c r="O30" s="219">
        <v>201</v>
      </c>
      <c r="P30" s="219">
        <v>218</v>
      </c>
      <c r="Q30" s="348">
        <v>192.5</v>
      </c>
      <c r="R30" s="356">
        <v>625.4</v>
      </c>
      <c r="T30" s="29" t="s">
        <v>197</v>
      </c>
      <c r="U30" s="242">
        <v>0.31</v>
      </c>
      <c r="V30" s="219">
        <v>566</v>
      </c>
      <c r="W30" s="219">
        <v>1624</v>
      </c>
      <c r="X30" s="219">
        <v>786</v>
      </c>
      <c r="Y30" s="219">
        <v>838</v>
      </c>
      <c r="Z30" s="348">
        <v>1825.8</v>
      </c>
      <c r="AA30" s="356">
        <v>5238.7</v>
      </c>
      <c r="AB30" s="18"/>
      <c r="AC30" s="388"/>
      <c r="AD30" s="389"/>
      <c r="AE30" s="387"/>
      <c r="AF30" s="387"/>
      <c r="AG30" s="387"/>
    </row>
    <row r="31" spans="1:47" ht="14.45" customHeight="1" x14ac:dyDescent="0.15">
      <c r="A31" s="3"/>
      <c r="B31" s="29" t="s">
        <v>130</v>
      </c>
      <c r="C31" s="242">
        <v>7.0000000000000007E-2</v>
      </c>
      <c r="D31" s="219">
        <v>72</v>
      </c>
      <c r="E31" s="219">
        <v>177</v>
      </c>
      <c r="F31" s="219">
        <v>87</v>
      </c>
      <c r="G31" s="219">
        <v>90</v>
      </c>
      <c r="H31" s="348">
        <v>1028.5999999999999</v>
      </c>
      <c r="I31" s="356">
        <v>2528.6</v>
      </c>
      <c r="J31" s="3"/>
      <c r="K31" s="29" t="s">
        <v>44</v>
      </c>
      <c r="L31" s="242">
        <v>1.55</v>
      </c>
      <c r="M31" s="219">
        <v>35</v>
      </c>
      <c r="N31" s="219">
        <v>105</v>
      </c>
      <c r="O31" s="219">
        <v>50</v>
      </c>
      <c r="P31" s="219">
        <v>55</v>
      </c>
      <c r="Q31" s="348">
        <v>22.6</v>
      </c>
      <c r="R31" s="356">
        <v>67.7</v>
      </c>
      <c r="T31" s="29" t="s">
        <v>198</v>
      </c>
      <c r="U31" s="242">
        <v>0.22</v>
      </c>
      <c r="V31" s="219">
        <v>454</v>
      </c>
      <c r="W31" s="219">
        <v>1419</v>
      </c>
      <c r="X31" s="219">
        <v>698</v>
      </c>
      <c r="Y31" s="219">
        <v>721</v>
      </c>
      <c r="Z31" s="348">
        <v>2063.6</v>
      </c>
      <c r="AA31" s="356">
        <v>6450</v>
      </c>
      <c r="AC31" s="390" t="s">
        <v>624</v>
      </c>
      <c r="AD31" s="474" t="s">
        <v>625</v>
      </c>
      <c r="AE31" s="476" t="s">
        <v>616</v>
      </c>
      <c r="AF31" s="472" t="s">
        <v>617</v>
      </c>
      <c r="AG31" s="397" t="s">
        <v>618</v>
      </c>
      <c r="AI31" s="398" t="s">
        <v>616</v>
      </c>
      <c r="AJ31" s="399" t="s">
        <v>617</v>
      </c>
    </row>
    <row r="32" spans="1:47" ht="14.45" customHeight="1" x14ac:dyDescent="0.15">
      <c r="A32" s="3"/>
      <c r="B32" s="29" t="s">
        <v>133</v>
      </c>
      <c r="C32" s="242">
        <v>0.04</v>
      </c>
      <c r="D32" s="219">
        <v>102</v>
      </c>
      <c r="E32" s="219">
        <v>239</v>
      </c>
      <c r="F32" s="219">
        <v>108</v>
      </c>
      <c r="G32" s="219">
        <v>131</v>
      </c>
      <c r="H32" s="348">
        <v>2550</v>
      </c>
      <c r="I32" s="356">
        <v>5975</v>
      </c>
      <c r="J32" s="3"/>
      <c r="K32" s="29" t="s">
        <v>48</v>
      </c>
      <c r="L32" s="242">
        <v>1.01</v>
      </c>
      <c r="M32" s="219">
        <v>105</v>
      </c>
      <c r="N32" s="219">
        <v>356</v>
      </c>
      <c r="O32" s="219">
        <v>187</v>
      </c>
      <c r="P32" s="219">
        <v>169</v>
      </c>
      <c r="Q32" s="348">
        <v>104</v>
      </c>
      <c r="R32" s="356">
        <v>352.5</v>
      </c>
      <c r="T32" s="29" t="s">
        <v>199</v>
      </c>
      <c r="U32" s="242">
        <v>0.19</v>
      </c>
      <c r="V32" s="219">
        <v>455</v>
      </c>
      <c r="W32" s="219">
        <v>1187</v>
      </c>
      <c r="X32" s="219">
        <v>611</v>
      </c>
      <c r="Y32" s="219">
        <v>576</v>
      </c>
      <c r="Z32" s="348">
        <v>2394.6999999999998</v>
      </c>
      <c r="AA32" s="356">
        <v>6247.4</v>
      </c>
      <c r="AC32" s="391"/>
      <c r="AD32" s="475"/>
      <c r="AE32" s="477"/>
      <c r="AF32" s="473"/>
      <c r="AG32" s="395"/>
      <c r="AI32" s="400" t="s">
        <v>619</v>
      </c>
      <c r="AJ32" s="996" t="s">
        <v>627</v>
      </c>
    </row>
    <row r="33" spans="1:36" ht="14.45" customHeight="1" x14ac:dyDescent="0.15">
      <c r="A33" s="3"/>
      <c r="B33" s="29" t="s">
        <v>136</v>
      </c>
      <c r="C33" s="242">
        <v>0.01</v>
      </c>
      <c r="D33" s="219">
        <v>26</v>
      </c>
      <c r="E33" s="219">
        <v>65</v>
      </c>
      <c r="F33" s="219">
        <v>26</v>
      </c>
      <c r="G33" s="219">
        <v>39</v>
      </c>
      <c r="H33" s="348">
        <v>2600</v>
      </c>
      <c r="I33" s="356">
        <v>6500</v>
      </c>
      <c r="J33" s="3"/>
      <c r="K33" s="29" t="s">
        <v>52</v>
      </c>
      <c r="L33" s="242">
        <v>1.1299999999999999</v>
      </c>
      <c r="M33" s="219">
        <v>140</v>
      </c>
      <c r="N33" s="219">
        <v>443</v>
      </c>
      <c r="O33" s="219">
        <v>226</v>
      </c>
      <c r="P33" s="219">
        <v>217</v>
      </c>
      <c r="Q33" s="348">
        <v>123.9</v>
      </c>
      <c r="R33" s="356">
        <v>392</v>
      </c>
      <c r="T33" s="29" t="s">
        <v>200</v>
      </c>
      <c r="U33" s="242">
        <v>0.13</v>
      </c>
      <c r="V33" s="219">
        <v>163</v>
      </c>
      <c r="W33" s="219">
        <v>477</v>
      </c>
      <c r="X33" s="219">
        <v>243</v>
      </c>
      <c r="Y33" s="219">
        <v>234</v>
      </c>
      <c r="Z33" s="348">
        <v>1253.8</v>
      </c>
      <c r="AA33" s="356">
        <v>3669.2</v>
      </c>
      <c r="AC33" s="97" t="s">
        <v>344</v>
      </c>
      <c r="AD33" s="692">
        <v>49685</v>
      </c>
      <c r="AE33" s="692">
        <v>3266</v>
      </c>
      <c r="AF33" s="693">
        <v>17478</v>
      </c>
      <c r="AG33" s="694">
        <v>28170</v>
      </c>
      <c r="AH33" s="3"/>
      <c r="AI33" s="400" t="s">
        <v>620</v>
      </c>
      <c r="AJ33" s="996"/>
    </row>
    <row r="34" spans="1:36" ht="14.45" customHeight="1" x14ac:dyDescent="0.15">
      <c r="A34" s="3"/>
      <c r="B34" s="29" t="s">
        <v>139</v>
      </c>
      <c r="C34" s="242">
        <v>0.18</v>
      </c>
      <c r="D34" s="219">
        <v>269</v>
      </c>
      <c r="E34" s="219">
        <v>716</v>
      </c>
      <c r="F34" s="219">
        <v>353</v>
      </c>
      <c r="G34" s="219">
        <v>363</v>
      </c>
      <c r="H34" s="348">
        <v>1494.4</v>
      </c>
      <c r="I34" s="356">
        <v>3977.8</v>
      </c>
      <c r="J34" s="3"/>
      <c r="K34" s="29" t="s">
        <v>55</v>
      </c>
      <c r="L34" s="242">
        <v>0.28999999999999998</v>
      </c>
      <c r="M34" s="219">
        <v>445</v>
      </c>
      <c r="N34" s="219">
        <v>1277</v>
      </c>
      <c r="O34" s="219">
        <v>629</v>
      </c>
      <c r="P34" s="219">
        <v>648</v>
      </c>
      <c r="Q34" s="348">
        <v>1534.5</v>
      </c>
      <c r="R34" s="356">
        <v>4403.3999999999996</v>
      </c>
      <c r="T34" s="29" t="s">
        <v>201</v>
      </c>
      <c r="U34" s="242">
        <v>0.23</v>
      </c>
      <c r="V34" s="219">
        <v>283</v>
      </c>
      <c r="W34" s="219">
        <v>787</v>
      </c>
      <c r="X34" s="219">
        <v>403</v>
      </c>
      <c r="Y34" s="219">
        <v>384</v>
      </c>
      <c r="Z34" s="348">
        <v>1230.4000000000001</v>
      </c>
      <c r="AA34" s="356">
        <v>3421.7</v>
      </c>
      <c r="AC34" s="558" t="s">
        <v>626</v>
      </c>
      <c r="AD34" s="479">
        <v>100</v>
      </c>
      <c r="AE34" s="480">
        <v>6.6770249826225623</v>
      </c>
      <c r="AF34" s="480">
        <v>35.732101238909102</v>
      </c>
      <c r="AG34" s="481">
        <v>57.590873778468335</v>
      </c>
      <c r="AH34" s="3"/>
      <c r="AI34" s="401"/>
      <c r="AJ34" s="400" t="s">
        <v>621</v>
      </c>
    </row>
    <row r="35" spans="1:36" ht="14.45" customHeight="1" x14ac:dyDescent="0.15">
      <c r="A35" s="3"/>
      <c r="B35" s="29" t="s">
        <v>142</v>
      </c>
      <c r="C35" s="242">
        <v>0.08</v>
      </c>
      <c r="D35" s="219">
        <v>170</v>
      </c>
      <c r="E35" s="219">
        <v>395</v>
      </c>
      <c r="F35" s="219">
        <v>183</v>
      </c>
      <c r="G35" s="219">
        <v>212</v>
      </c>
      <c r="H35" s="348">
        <v>2125</v>
      </c>
      <c r="I35" s="356">
        <v>4937.5</v>
      </c>
      <c r="J35" s="962" t="s">
        <v>59</v>
      </c>
      <c r="K35" s="963"/>
      <c r="L35" s="241">
        <v>28.53</v>
      </c>
      <c r="M35" s="218">
        <v>632</v>
      </c>
      <c r="N35" s="218">
        <v>1777</v>
      </c>
      <c r="O35" s="218">
        <v>850</v>
      </c>
      <c r="P35" s="218">
        <v>927</v>
      </c>
      <c r="Q35" s="350">
        <v>22.2</v>
      </c>
      <c r="R35" s="355">
        <v>62.3</v>
      </c>
      <c r="S35" s="962" t="s">
        <v>64</v>
      </c>
      <c r="T35" s="963"/>
      <c r="U35" s="241">
        <v>30.02</v>
      </c>
      <c r="V35" s="218">
        <v>1005</v>
      </c>
      <c r="W35" s="218">
        <v>3133</v>
      </c>
      <c r="X35" s="218">
        <v>1542</v>
      </c>
      <c r="Y35" s="218">
        <v>1591</v>
      </c>
      <c r="Z35" s="350">
        <v>33.5</v>
      </c>
      <c r="AA35" s="355">
        <v>104.4</v>
      </c>
      <c r="AC35" s="62"/>
      <c r="AD35" s="556"/>
      <c r="AE35" s="556"/>
      <c r="AF35" s="556"/>
      <c r="AG35" s="557"/>
      <c r="AH35" s="3"/>
      <c r="AI35" s="401"/>
      <c r="AJ35" s="687" t="s">
        <v>622</v>
      </c>
    </row>
    <row r="36" spans="1:36" ht="14.45" customHeight="1" x14ac:dyDescent="0.15">
      <c r="A36" s="3"/>
      <c r="B36" s="29" t="s">
        <v>145</v>
      </c>
      <c r="C36" s="242">
        <v>0.79</v>
      </c>
      <c r="D36" s="219">
        <v>1167</v>
      </c>
      <c r="E36" s="219">
        <v>3046</v>
      </c>
      <c r="F36" s="219">
        <v>1529</v>
      </c>
      <c r="G36" s="219">
        <v>1517</v>
      </c>
      <c r="H36" s="348">
        <v>1477.2</v>
      </c>
      <c r="I36" s="356">
        <v>3855.7</v>
      </c>
      <c r="J36" s="3"/>
      <c r="K36" s="29" t="s">
        <v>63</v>
      </c>
      <c r="L36" s="242">
        <v>28.53</v>
      </c>
      <c r="M36" s="219">
        <v>632</v>
      </c>
      <c r="N36" s="219">
        <v>1777</v>
      </c>
      <c r="O36" s="219">
        <v>850</v>
      </c>
      <c r="P36" s="219">
        <v>927</v>
      </c>
      <c r="Q36" s="348">
        <v>22.2</v>
      </c>
      <c r="R36" s="356">
        <v>62.3</v>
      </c>
      <c r="S36" s="3"/>
      <c r="T36" s="29" t="s">
        <v>68</v>
      </c>
      <c r="U36" s="242">
        <v>0.54</v>
      </c>
      <c r="V36" s="219">
        <v>37</v>
      </c>
      <c r="W36" s="219">
        <v>128</v>
      </c>
      <c r="X36" s="219">
        <v>63</v>
      </c>
      <c r="Y36" s="219">
        <v>65</v>
      </c>
      <c r="Z36" s="348">
        <v>68.5</v>
      </c>
      <c r="AA36" s="356">
        <v>237</v>
      </c>
      <c r="AC36" s="96" t="s">
        <v>182</v>
      </c>
      <c r="AD36" s="695">
        <v>11370</v>
      </c>
      <c r="AE36" s="695">
        <v>155</v>
      </c>
      <c r="AF36" s="695">
        <v>3726</v>
      </c>
      <c r="AG36" s="696">
        <v>7295</v>
      </c>
      <c r="AH36" s="3"/>
      <c r="AI36" s="399" t="s">
        <v>618</v>
      </c>
      <c r="AJ36" s="687"/>
    </row>
    <row r="37" spans="1:36" ht="14.45" customHeight="1" x14ac:dyDescent="0.15">
      <c r="A37" s="3"/>
      <c r="B37" s="29" t="s">
        <v>148</v>
      </c>
      <c r="C37" s="242">
        <v>0.56999999999999995</v>
      </c>
      <c r="D37" s="219">
        <v>975</v>
      </c>
      <c r="E37" s="219">
        <v>2452</v>
      </c>
      <c r="F37" s="219">
        <v>1206</v>
      </c>
      <c r="G37" s="219">
        <v>1246</v>
      </c>
      <c r="H37" s="348">
        <v>1710.5</v>
      </c>
      <c r="I37" s="356">
        <v>4301.8</v>
      </c>
      <c r="J37" s="962" t="s">
        <v>67</v>
      </c>
      <c r="K37" s="963"/>
      <c r="L37" s="241">
        <v>79.03</v>
      </c>
      <c r="M37" s="218">
        <v>321</v>
      </c>
      <c r="N37" s="218">
        <v>856</v>
      </c>
      <c r="O37" s="218">
        <v>396</v>
      </c>
      <c r="P37" s="218">
        <v>460</v>
      </c>
      <c r="Q37" s="350">
        <v>4.0999999999999996</v>
      </c>
      <c r="R37" s="355">
        <v>10.8</v>
      </c>
      <c r="S37" s="3"/>
      <c r="T37" s="29" t="s">
        <v>72</v>
      </c>
      <c r="U37" s="242">
        <v>1.36</v>
      </c>
      <c r="V37" s="219">
        <v>92</v>
      </c>
      <c r="W37" s="219">
        <v>327</v>
      </c>
      <c r="X37" s="219">
        <v>178</v>
      </c>
      <c r="Y37" s="219">
        <v>149</v>
      </c>
      <c r="Z37" s="348">
        <v>67.599999999999994</v>
      </c>
      <c r="AA37" s="356">
        <v>240.4</v>
      </c>
      <c r="AC37" s="29" t="s">
        <v>70</v>
      </c>
      <c r="AD37" s="695">
        <v>6988</v>
      </c>
      <c r="AE37" s="695">
        <v>438</v>
      </c>
      <c r="AF37" s="695">
        <v>2569</v>
      </c>
      <c r="AG37" s="696">
        <v>3898</v>
      </c>
      <c r="AH37" s="3"/>
      <c r="AI37" s="400" t="s">
        <v>628</v>
      </c>
      <c r="AJ37" s="400"/>
    </row>
    <row r="38" spans="1:36" s="1" customFormat="1" ht="14.45" customHeight="1" x14ac:dyDescent="0.15">
      <c r="A38" s="3"/>
      <c r="B38" s="29" t="s">
        <v>34</v>
      </c>
      <c r="C38" s="242">
        <v>0.22</v>
      </c>
      <c r="D38" s="219">
        <v>408</v>
      </c>
      <c r="E38" s="219">
        <v>1185</v>
      </c>
      <c r="F38" s="219">
        <v>571</v>
      </c>
      <c r="G38" s="219">
        <v>614</v>
      </c>
      <c r="H38" s="348">
        <v>1854.5</v>
      </c>
      <c r="I38" s="356">
        <v>5386.4</v>
      </c>
      <c r="J38" s="3"/>
      <c r="K38" s="29" t="s">
        <v>71</v>
      </c>
      <c r="L38" s="242">
        <v>3.83</v>
      </c>
      <c r="M38" s="219">
        <v>32</v>
      </c>
      <c r="N38" s="219">
        <v>103</v>
      </c>
      <c r="O38" s="219">
        <v>46</v>
      </c>
      <c r="P38" s="219">
        <v>57</v>
      </c>
      <c r="Q38" s="348">
        <v>8.4</v>
      </c>
      <c r="R38" s="356">
        <v>26.9</v>
      </c>
      <c r="S38" s="3"/>
      <c r="T38" s="29" t="s">
        <v>76</v>
      </c>
      <c r="U38" s="242">
        <v>2.67</v>
      </c>
      <c r="V38" s="219">
        <v>127</v>
      </c>
      <c r="W38" s="219">
        <v>397</v>
      </c>
      <c r="X38" s="219">
        <v>190</v>
      </c>
      <c r="Y38" s="219">
        <v>207</v>
      </c>
      <c r="Z38" s="348">
        <v>47.6</v>
      </c>
      <c r="AA38" s="356">
        <v>148.69999999999999</v>
      </c>
      <c r="AB38" s="2"/>
      <c r="AC38" s="29" t="s">
        <v>117</v>
      </c>
      <c r="AD38" s="695">
        <v>1634</v>
      </c>
      <c r="AE38" s="695">
        <v>205</v>
      </c>
      <c r="AF38" s="695">
        <v>628</v>
      </c>
      <c r="AG38" s="696">
        <v>780</v>
      </c>
      <c r="AH38" s="393"/>
      <c r="AI38" s="400" t="s">
        <v>629</v>
      </c>
      <c r="AJ38" s="687"/>
    </row>
    <row r="39" spans="1:36" ht="14.45" customHeight="1" x14ac:dyDescent="0.15">
      <c r="A39" s="3"/>
      <c r="B39" s="29" t="s">
        <v>37</v>
      </c>
      <c r="C39" s="242">
        <v>0.2</v>
      </c>
      <c r="D39" s="219">
        <v>279</v>
      </c>
      <c r="E39" s="219">
        <v>630</v>
      </c>
      <c r="F39" s="219">
        <v>286</v>
      </c>
      <c r="G39" s="219">
        <v>344</v>
      </c>
      <c r="H39" s="348">
        <v>1395</v>
      </c>
      <c r="I39" s="356">
        <v>3150</v>
      </c>
      <c r="J39" s="3"/>
      <c r="K39" s="29" t="s">
        <v>75</v>
      </c>
      <c r="L39" s="242">
        <v>5.22</v>
      </c>
      <c r="M39" s="219">
        <v>46</v>
      </c>
      <c r="N39" s="219">
        <v>141</v>
      </c>
      <c r="O39" s="219">
        <v>62</v>
      </c>
      <c r="P39" s="219">
        <v>79</v>
      </c>
      <c r="Q39" s="348">
        <v>8.8000000000000007</v>
      </c>
      <c r="R39" s="356">
        <v>27</v>
      </c>
      <c r="S39" s="3"/>
      <c r="T39" s="29" t="s">
        <v>80</v>
      </c>
      <c r="U39" s="242">
        <v>5.28</v>
      </c>
      <c r="V39" s="219">
        <v>407</v>
      </c>
      <c r="W39" s="219">
        <v>1364</v>
      </c>
      <c r="X39" s="219">
        <v>652</v>
      </c>
      <c r="Y39" s="219">
        <v>712</v>
      </c>
      <c r="Z39" s="348">
        <v>77.099999999999994</v>
      </c>
      <c r="AA39" s="356">
        <v>258.3</v>
      </c>
      <c r="AC39" s="29" t="s">
        <v>143</v>
      </c>
      <c r="AD39" s="695">
        <v>5725</v>
      </c>
      <c r="AE39" s="695">
        <v>431</v>
      </c>
      <c r="AF39" s="695">
        <v>2022</v>
      </c>
      <c r="AG39" s="696">
        <v>3198</v>
      </c>
      <c r="AH39" s="3"/>
      <c r="AI39" s="400" t="s">
        <v>630</v>
      </c>
      <c r="AJ39" s="400"/>
    </row>
    <row r="40" spans="1:36" ht="14.45" customHeight="1" x14ac:dyDescent="0.15">
      <c r="A40" s="3"/>
      <c r="B40" s="29" t="s">
        <v>40</v>
      </c>
      <c r="C40" s="242">
        <v>0.09</v>
      </c>
      <c r="D40" s="219">
        <v>80</v>
      </c>
      <c r="E40" s="219">
        <v>186</v>
      </c>
      <c r="F40" s="219">
        <v>89</v>
      </c>
      <c r="G40" s="219">
        <v>97</v>
      </c>
      <c r="H40" s="348">
        <v>888.9</v>
      </c>
      <c r="I40" s="356">
        <v>2066.6999999999998</v>
      </c>
      <c r="J40" s="3"/>
      <c r="K40" s="29" t="s">
        <v>79</v>
      </c>
      <c r="L40" s="242">
        <v>69.98</v>
      </c>
      <c r="M40" s="219">
        <v>243</v>
      </c>
      <c r="N40" s="219">
        <v>612</v>
      </c>
      <c r="O40" s="219">
        <v>288</v>
      </c>
      <c r="P40" s="219">
        <v>324</v>
      </c>
      <c r="Q40" s="348">
        <v>3.5</v>
      </c>
      <c r="R40" s="356">
        <v>8.6999999999999993</v>
      </c>
      <c r="S40" s="3"/>
      <c r="T40" s="29" t="s">
        <v>84</v>
      </c>
      <c r="U40" s="242">
        <v>19.87</v>
      </c>
      <c r="V40" s="219">
        <v>171</v>
      </c>
      <c r="W40" s="219">
        <v>512</v>
      </c>
      <c r="X40" s="219">
        <v>255</v>
      </c>
      <c r="Y40" s="219">
        <v>257</v>
      </c>
      <c r="Z40" s="348">
        <v>8.6</v>
      </c>
      <c r="AA40" s="356">
        <v>25.8</v>
      </c>
      <c r="AB40" s="1"/>
      <c r="AC40" s="29" t="s">
        <v>59</v>
      </c>
      <c r="AD40" s="695">
        <v>934</v>
      </c>
      <c r="AE40" s="695">
        <v>91</v>
      </c>
      <c r="AF40" s="695">
        <v>329</v>
      </c>
      <c r="AG40" s="696">
        <v>510</v>
      </c>
      <c r="AH40" s="3"/>
      <c r="AI40" s="400" t="s">
        <v>640</v>
      </c>
      <c r="AJ40" s="400"/>
    </row>
    <row r="41" spans="1:36" ht="14.45" customHeight="1" x14ac:dyDescent="0.15">
      <c r="A41" s="3"/>
      <c r="B41" s="29" t="s">
        <v>43</v>
      </c>
      <c r="C41" s="242">
        <v>1.56</v>
      </c>
      <c r="D41" s="219">
        <v>461</v>
      </c>
      <c r="E41" s="219">
        <v>1128</v>
      </c>
      <c r="F41" s="219">
        <v>548</v>
      </c>
      <c r="G41" s="219">
        <v>580</v>
      </c>
      <c r="H41" s="348">
        <v>295.5</v>
      </c>
      <c r="I41" s="356">
        <v>723.1</v>
      </c>
      <c r="J41" s="962" t="s">
        <v>83</v>
      </c>
      <c r="K41" s="963"/>
      <c r="L41" s="241">
        <v>46.69</v>
      </c>
      <c r="M41" s="218">
        <v>663</v>
      </c>
      <c r="N41" s="218">
        <v>1992</v>
      </c>
      <c r="O41" s="218">
        <v>990</v>
      </c>
      <c r="P41" s="218">
        <v>1002</v>
      </c>
      <c r="Q41" s="350">
        <v>14.2</v>
      </c>
      <c r="R41" s="355">
        <v>42.7</v>
      </c>
      <c r="S41" s="3"/>
      <c r="T41" s="29" t="s">
        <v>88</v>
      </c>
      <c r="U41" s="242">
        <v>0.3</v>
      </c>
      <c r="V41" s="219">
        <v>171</v>
      </c>
      <c r="W41" s="219">
        <v>405</v>
      </c>
      <c r="X41" s="219">
        <v>204</v>
      </c>
      <c r="Y41" s="219">
        <v>201</v>
      </c>
      <c r="Z41" s="348">
        <v>570</v>
      </c>
      <c r="AA41" s="356">
        <v>1350</v>
      </c>
      <c r="AC41" s="29" t="s">
        <v>67</v>
      </c>
      <c r="AD41" s="695">
        <v>417</v>
      </c>
      <c r="AE41" s="695">
        <v>58</v>
      </c>
      <c r="AF41" s="695">
        <v>143</v>
      </c>
      <c r="AG41" s="696">
        <v>214</v>
      </c>
      <c r="AH41" s="3"/>
      <c r="AI41" s="400" t="s">
        <v>631</v>
      </c>
      <c r="AJ41" s="400"/>
    </row>
    <row r="42" spans="1:36" ht="14.45" customHeight="1" x14ac:dyDescent="0.15">
      <c r="A42" s="3"/>
      <c r="B42" s="29" t="s">
        <v>47</v>
      </c>
      <c r="C42" s="242">
        <v>1.93</v>
      </c>
      <c r="D42" s="219">
        <v>1047</v>
      </c>
      <c r="E42" s="219">
        <v>2797</v>
      </c>
      <c r="F42" s="219">
        <v>1373</v>
      </c>
      <c r="G42" s="219">
        <v>1424</v>
      </c>
      <c r="H42" s="348">
        <v>542.5</v>
      </c>
      <c r="I42" s="356">
        <v>1449.2</v>
      </c>
      <c r="J42" s="3"/>
      <c r="K42" s="29" t="s">
        <v>87</v>
      </c>
      <c r="L42" s="242">
        <v>1.73</v>
      </c>
      <c r="M42" s="219">
        <v>56</v>
      </c>
      <c r="N42" s="219">
        <v>189</v>
      </c>
      <c r="O42" s="219">
        <v>92</v>
      </c>
      <c r="P42" s="219">
        <v>97</v>
      </c>
      <c r="Q42" s="348">
        <v>32.4</v>
      </c>
      <c r="R42" s="356">
        <v>109.2</v>
      </c>
      <c r="S42" s="977" t="s">
        <v>92</v>
      </c>
      <c r="T42" s="978"/>
      <c r="U42" s="241">
        <v>18.059999999999999</v>
      </c>
      <c r="V42" s="218">
        <v>1407</v>
      </c>
      <c r="W42" s="218">
        <v>4213</v>
      </c>
      <c r="X42" s="218">
        <v>2108</v>
      </c>
      <c r="Y42" s="218">
        <v>2105</v>
      </c>
      <c r="Z42" s="350">
        <v>77.900000000000006</v>
      </c>
      <c r="AA42" s="355">
        <v>233.3</v>
      </c>
      <c r="AC42" s="29" t="s">
        <v>83</v>
      </c>
      <c r="AD42" s="695">
        <v>1039</v>
      </c>
      <c r="AE42" s="695">
        <v>158</v>
      </c>
      <c r="AF42" s="695">
        <v>378</v>
      </c>
      <c r="AG42" s="696">
        <v>494</v>
      </c>
      <c r="AH42" s="3"/>
      <c r="AI42" s="400" t="s">
        <v>632</v>
      </c>
      <c r="AJ42" s="400"/>
    </row>
    <row r="43" spans="1:36" ht="14.45" customHeight="1" x14ac:dyDescent="0.15">
      <c r="A43" s="3"/>
      <c r="B43" s="29" t="s">
        <v>51</v>
      </c>
      <c r="C43" s="242">
        <v>0.95</v>
      </c>
      <c r="D43" s="219">
        <v>220</v>
      </c>
      <c r="E43" s="219">
        <v>639</v>
      </c>
      <c r="F43" s="219">
        <v>317</v>
      </c>
      <c r="G43" s="219">
        <v>322</v>
      </c>
      <c r="H43" s="348">
        <v>231.6</v>
      </c>
      <c r="I43" s="356">
        <v>672.6</v>
      </c>
      <c r="J43" s="3"/>
      <c r="K43" s="29" t="s">
        <v>91</v>
      </c>
      <c r="L43" s="242">
        <v>10.61</v>
      </c>
      <c r="M43" s="219">
        <v>330</v>
      </c>
      <c r="N43" s="219">
        <v>1037</v>
      </c>
      <c r="O43" s="219">
        <v>514</v>
      </c>
      <c r="P43" s="219">
        <v>523</v>
      </c>
      <c r="Q43" s="348">
        <v>31.1</v>
      </c>
      <c r="R43" s="356">
        <v>97.7</v>
      </c>
      <c r="S43" s="3"/>
      <c r="T43" s="29" t="s">
        <v>96</v>
      </c>
      <c r="U43" s="242">
        <v>2.7</v>
      </c>
      <c r="V43" s="219">
        <v>472</v>
      </c>
      <c r="W43" s="219">
        <v>1331</v>
      </c>
      <c r="X43" s="219">
        <v>641</v>
      </c>
      <c r="Y43" s="219">
        <v>690</v>
      </c>
      <c r="Z43" s="348">
        <v>174.8</v>
      </c>
      <c r="AA43" s="356">
        <v>493</v>
      </c>
      <c r="AC43" s="29" t="s">
        <v>103</v>
      </c>
      <c r="AD43" s="695">
        <v>5056</v>
      </c>
      <c r="AE43" s="695">
        <v>528</v>
      </c>
      <c r="AF43" s="695">
        <v>1692</v>
      </c>
      <c r="AG43" s="696">
        <v>2736</v>
      </c>
      <c r="AH43" s="3"/>
      <c r="AI43" s="400" t="s">
        <v>633</v>
      </c>
      <c r="AJ43" s="400"/>
    </row>
    <row r="44" spans="1:36" ht="14.45" customHeight="1" x14ac:dyDescent="0.15">
      <c r="A44" s="3"/>
      <c r="B44" s="29" t="s">
        <v>54</v>
      </c>
      <c r="C44" s="242">
        <v>0.08</v>
      </c>
      <c r="D44" s="219">
        <v>104</v>
      </c>
      <c r="E44" s="219">
        <v>283</v>
      </c>
      <c r="F44" s="219">
        <v>140</v>
      </c>
      <c r="G44" s="219">
        <v>143</v>
      </c>
      <c r="H44" s="348">
        <v>1300</v>
      </c>
      <c r="I44" s="356">
        <v>3537.5</v>
      </c>
      <c r="J44" s="3"/>
      <c r="K44" s="29" t="s">
        <v>95</v>
      </c>
      <c r="L44" s="242">
        <v>7</v>
      </c>
      <c r="M44" s="219">
        <v>110</v>
      </c>
      <c r="N44" s="219">
        <v>353</v>
      </c>
      <c r="O44" s="219">
        <v>171</v>
      </c>
      <c r="P44" s="219">
        <v>182</v>
      </c>
      <c r="Q44" s="348">
        <v>15.7</v>
      </c>
      <c r="R44" s="356">
        <v>50.4</v>
      </c>
      <c r="S44" s="3"/>
      <c r="T44" s="29" t="s">
        <v>100</v>
      </c>
      <c r="U44" s="242">
        <v>2.56</v>
      </c>
      <c r="V44" s="219">
        <v>195</v>
      </c>
      <c r="W44" s="219">
        <v>572</v>
      </c>
      <c r="X44" s="219">
        <v>293</v>
      </c>
      <c r="Y44" s="219">
        <v>279</v>
      </c>
      <c r="Z44" s="348">
        <v>76.2</v>
      </c>
      <c r="AA44" s="356">
        <v>223.4</v>
      </c>
      <c r="AC44" s="29" t="s">
        <v>341</v>
      </c>
      <c r="AD44" s="695">
        <v>8136</v>
      </c>
      <c r="AE44" s="695">
        <v>94</v>
      </c>
      <c r="AF44" s="695">
        <v>2947</v>
      </c>
      <c r="AG44" s="696">
        <v>4884</v>
      </c>
      <c r="AH44" s="3"/>
      <c r="AI44" s="400" t="s">
        <v>634</v>
      </c>
      <c r="AJ44" s="400"/>
    </row>
    <row r="45" spans="1:36" ht="14.45" customHeight="1" x14ac:dyDescent="0.15">
      <c r="A45" s="3"/>
      <c r="B45" s="29" t="s">
        <v>58</v>
      </c>
      <c r="C45" s="242">
        <v>0.12</v>
      </c>
      <c r="D45" s="219">
        <v>161</v>
      </c>
      <c r="E45" s="219">
        <v>440</v>
      </c>
      <c r="F45" s="219">
        <v>208</v>
      </c>
      <c r="G45" s="219">
        <v>232</v>
      </c>
      <c r="H45" s="348">
        <v>1341.7</v>
      </c>
      <c r="I45" s="356">
        <v>3666.7</v>
      </c>
      <c r="J45" s="3"/>
      <c r="K45" s="29" t="s">
        <v>99</v>
      </c>
      <c r="L45" s="242">
        <v>27.35</v>
      </c>
      <c r="M45" s="219">
        <v>167</v>
      </c>
      <c r="N45" s="219">
        <v>413</v>
      </c>
      <c r="O45" s="219">
        <v>213</v>
      </c>
      <c r="P45" s="219">
        <v>200</v>
      </c>
      <c r="Q45" s="348">
        <v>6.1</v>
      </c>
      <c r="R45" s="356">
        <v>15.1</v>
      </c>
      <c r="S45" s="3"/>
      <c r="T45" s="29" t="s">
        <v>104</v>
      </c>
      <c r="U45" s="242">
        <v>1.01</v>
      </c>
      <c r="V45" s="219">
        <v>46</v>
      </c>
      <c r="W45" s="219">
        <v>135</v>
      </c>
      <c r="X45" s="219">
        <v>67</v>
      </c>
      <c r="Y45" s="219">
        <v>68</v>
      </c>
      <c r="Z45" s="348">
        <v>45.5</v>
      </c>
      <c r="AA45" s="356">
        <v>133.69999999999999</v>
      </c>
      <c r="AC45" s="29" t="s">
        <v>64</v>
      </c>
      <c r="AD45" s="695">
        <v>1603</v>
      </c>
      <c r="AE45" s="695">
        <v>161</v>
      </c>
      <c r="AF45" s="695">
        <v>600</v>
      </c>
      <c r="AG45" s="696">
        <v>826</v>
      </c>
      <c r="AH45" s="3"/>
      <c r="AI45" s="402" t="s">
        <v>635</v>
      </c>
      <c r="AJ45" s="403"/>
    </row>
    <row r="46" spans="1:36" ht="14.45" customHeight="1" x14ac:dyDescent="0.15">
      <c r="A46" s="3"/>
      <c r="B46" s="29" t="s">
        <v>62</v>
      </c>
      <c r="C46" s="242">
        <v>0.11</v>
      </c>
      <c r="D46" s="219">
        <v>209</v>
      </c>
      <c r="E46" s="219">
        <v>576</v>
      </c>
      <c r="F46" s="219">
        <v>284</v>
      </c>
      <c r="G46" s="219">
        <v>292</v>
      </c>
      <c r="H46" s="348">
        <v>1900</v>
      </c>
      <c r="I46" s="356">
        <v>5236.3999999999996</v>
      </c>
      <c r="K46" s="62"/>
      <c r="L46" s="30"/>
      <c r="M46" s="30"/>
      <c r="N46" s="30"/>
      <c r="O46" s="30"/>
      <c r="P46" s="30"/>
      <c r="Q46" s="30"/>
      <c r="R46" s="243"/>
      <c r="S46" s="3"/>
      <c r="T46" s="29" t="s">
        <v>108</v>
      </c>
      <c r="U46" s="242">
        <v>1.9</v>
      </c>
      <c r="V46" s="219">
        <v>105</v>
      </c>
      <c r="W46" s="219">
        <v>334</v>
      </c>
      <c r="X46" s="219">
        <v>169</v>
      </c>
      <c r="Y46" s="219">
        <v>165</v>
      </c>
      <c r="Z46" s="348">
        <v>55.3</v>
      </c>
      <c r="AA46" s="356">
        <v>175.8</v>
      </c>
      <c r="AC46" s="29" t="s">
        <v>342</v>
      </c>
      <c r="AD46" s="695">
        <v>2224</v>
      </c>
      <c r="AE46" s="695">
        <v>409</v>
      </c>
      <c r="AF46" s="695">
        <v>681</v>
      </c>
      <c r="AG46" s="696">
        <v>1129</v>
      </c>
      <c r="AH46" s="392"/>
      <c r="AI46" s="402" t="s">
        <v>636</v>
      </c>
      <c r="AJ46" s="400"/>
    </row>
    <row r="47" spans="1:36" ht="14.45" customHeight="1" x14ac:dyDescent="0.15">
      <c r="A47" s="3"/>
      <c r="B47" s="29" t="s">
        <v>66</v>
      </c>
      <c r="C47" s="242">
        <v>0.08</v>
      </c>
      <c r="D47" s="219">
        <v>133</v>
      </c>
      <c r="E47" s="219">
        <v>374</v>
      </c>
      <c r="F47" s="219">
        <v>184</v>
      </c>
      <c r="G47" s="219">
        <v>190</v>
      </c>
      <c r="H47" s="348">
        <v>1662.5</v>
      </c>
      <c r="I47" s="356">
        <v>4675</v>
      </c>
      <c r="K47" s="62"/>
      <c r="L47" s="30"/>
      <c r="M47" s="30"/>
      <c r="N47" s="30"/>
      <c r="O47" s="30"/>
      <c r="P47" s="30"/>
      <c r="Q47" s="30"/>
      <c r="R47" s="243"/>
      <c r="S47" s="3"/>
      <c r="T47" s="29" t="s">
        <v>111</v>
      </c>
      <c r="U47" s="242">
        <v>1.92</v>
      </c>
      <c r="V47" s="219">
        <v>140</v>
      </c>
      <c r="W47" s="219">
        <v>419</v>
      </c>
      <c r="X47" s="219">
        <v>206</v>
      </c>
      <c r="Y47" s="219">
        <v>213</v>
      </c>
      <c r="Z47" s="348">
        <v>72.900000000000006</v>
      </c>
      <c r="AA47" s="356">
        <v>218.2</v>
      </c>
      <c r="AC47" s="29" t="s">
        <v>249</v>
      </c>
      <c r="AD47" s="695">
        <v>1701</v>
      </c>
      <c r="AE47" s="695">
        <v>156</v>
      </c>
      <c r="AF47" s="695">
        <v>670</v>
      </c>
      <c r="AG47" s="696">
        <v>870</v>
      </c>
      <c r="AH47" s="3"/>
      <c r="AI47" s="402" t="s">
        <v>637</v>
      </c>
      <c r="AJ47" s="400"/>
    </row>
    <row r="48" spans="1:36" ht="14.45" customHeight="1" x14ac:dyDescent="0.15">
      <c r="B48" s="62"/>
      <c r="C48" s="30"/>
      <c r="D48" s="30"/>
      <c r="E48" s="30"/>
      <c r="F48" s="30"/>
      <c r="G48" s="30"/>
      <c r="H48" s="30"/>
      <c r="I48" s="243"/>
      <c r="K48" s="62"/>
      <c r="L48" s="30"/>
      <c r="M48" s="30"/>
      <c r="N48" s="30"/>
      <c r="O48" s="30"/>
      <c r="P48" s="30"/>
      <c r="Q48" s="30"/>
      <c r="R48" s="243"/>
      <c r="S48" s="3"/>
      <c r="T48" s="29" t="s">
        <v>115</v>
      </c>
      <c r="U48" s="242">
        <v>4.3600000000000003</v>
      </c>
      <c r="V48" s="219">
        <v>148</v>
      </c>
      <c r="W48" s="219">
        <v>494</v>
      </c>
      <c r="X48" s="219">
        <v>246</v>
      </c>
      <c r="Y48" s="219">
        <v>248</v>
      </c>
      <c r="Z48" s="348">
        <v>33.9</v>
      </c>
      <c r="AA48" s="356">
        <v>113.3</v>
      </c>
      <c r="AC48" s="29" t="s">
        <v>295</v>
      </c>
      <c r="AD48" s="695">
        <v>783</v>
      </c>
      <c r="AE48" s="695">
        <v>148</v>
      </c>
      <c r="AF48" s="695">
        <v>282</v>
      </c>
      <c r="AG48" s="696">
        <v>350</v>
      </c>
      <c r="AH48" s="3"/>
      <c r="AI48" s="402" t="s">
        <v>638</v>
      </c>
      <c r="AJ48" s="400"/>
    </row>
    <row r="49" spans="1:36" ht="14.45" customHeight="1" x14ac:dyDescent="0.15">
      <c r="B49" s="62"/>
      <c r="C49" s="30"/>
      <c r="D49" s="30"/>
      <c r="E49" s="30"/>
      <c r="F49" s="30"/>
      <c r="G49" s="30"/>
      <c r="H49" s="30"/>
      <c r="I49" s="243"/>
      <c r="J49" s="3"/>
      <c r="K49" s="62"/>
      <c r="L49" s="30"/>
      <c r="M49" s="30"/>
      <c r="N49" s="30"/>
      <c r="O49" s="30"/>
      <c r="P49" s="30"/>
      <c r="Q49" s="30"/>
      <c r="R49" s="243"/>
      <c r="S49" s="3"/>
      <c r="T49" s="29" t="s">
        <v>119</v>
      </c>
      <c r="U49" s="242">
        <v>2.61</v>
      </c>
      <c r="V49" s="219">
        <v>248</v>
      </c>
      <c r="W49" s="219">
        <v>758</v>
      </c>
      <c r="X49" s="219">
        <v>394</v>
      </c>
      <c r="Y49" s="219">
        <v>364</v>
      </c>
      <c r="Z49" s="348">
        <v>95</v>
      </c>
      <c r="AA49" s="356">
        <v>290.39999999999998</v>
      </c>
      <c r="AC49" s="29" t="s">
        <v>296</v>
      </c>
      <c r="AD49" s="695">
        <v>598</v>
      </c>
      <c r="AE49" s="695">
        <v>88</v>
      </c>
      <c r="AF49" s="695">
        <v>221</v>
      </c>
      <c r="AG49" s="696">
        <v>285</v>
      </c>
      <c r="AH49" s="3"/>
      <c r="AI49" s="402" t="s">
        <v>641</v>
      </c>
      <c r="AJ49" s="400"/>
    </row>
    <row r="50" spans="1:36" ht="14.45" customHeight="1" x14ac:dyDescent="0.15">
      <c r="A50" s="31"/>
      <c r="B50" s="64"/>
      <c r="C50" s="63"/>
      <c r="D50" s="63"/>
      <c r="E50" s="63"/>
      <c r="F50" s="63"/>
      <c r="G50" s="63"/>
      <c r="H50" s="63"/>
      <c r="I50" s="244"/>
      <c r="J50" s="31"/>
      <c r="K50" s="64"/>
      <c r="L50" s="63"/>
      <c r="M50" s="63"/>
      <c r="N50" s="63"/>
      <c r="O50" s="63"/>
      <c r="P50" s="63"/>
      <c r="Q50" s="63"/>
      <c r="R50" s="244"/>
      <c r="S50" s="31"/>
      <c r="T50" s="32" t="s">
        <v>123</v>
      </c>
      <c r="U50" s="245">
        <v>1</v>
      </c>
      <c r="V50" s="345">
        <v>53</v>
      </c>
      <c r="W50" s="345">
        <v>170</v>
      </c>
      <c r="X50" s="345">
        <v>92</v>
      </c>
      <c r="Y50" s="345">
        <v>78</v>
      </c>
      <c r="Z50" s="358">
        <v>53</v>
      </c>
      <c r="AA50" s="359">
        <v>170</v>
      </c>
      <c r="AC50" s="688" t="s">
        <v>343</v>
      </c>
      <c r="AD50" s="697">
        <v>1477</v>
      </c>
      <c r="AE50" s="698">
        <v>146</v>
      </c>
      <c r="AF50" s="697">
        <v>590</v>
      </c>
      <c r="AG50" s="699">
        <v>701</v>
      </c>
      <c r="AH50" s="3"/>
      <c r="AI50" s="402" t="s">
        <v>639</v>
      </c>
      <c r="AJ50" s="400"/>
    </row>
    <row r="51" spans="1:36" ht="15.75" customHeight="1" x14ac:dyDescent="0.15">
      <c r="A51" s="385" t="s">
        <v>594</v>
      </c>
      <c r="S51" s="385" t="s">
        <v>594</v>
      </c>
      <c r="AC51" s="482" t="s">
        <v>684</v>
      </c>
      <c r="AD51" s="95"/>
      <c r="AE51" s="392"/>
      <c r="AF51" s="95"/>
      <c r="AG51" s="95"/>
    </row>
    <row r="52" spans="1:36" ht="14.25" customHeight="1" x14ac:dyDescent="0.15">
      <c r="A52" s="1" t="s">
        <v>615</v>
      </c>
      <c r="O52" s="76"/>
      <c r="S52" s="1" t="s">
        <v>615</v>
      </c>
      <c r="AB52" s="95"/>
      <c r="AC52" s="246" t="s">
        <v>694</v>
      </c>
    </row>
    <row r="53" spans="1:36" x14ac:dyDescent="0.15">
      <c r="AB53" s="14"/>
    </row>
  </sheetData>
  <mergeCells count="46">
    <mergeCell ref="AJ32:AJ33"/>
    <mergeCell ref="J37:K37"/>
    <mergeCell ref="J41:K41"/>
    <mergeCell ref="S42:T42"/>
    <mergeCell ref="J17:K17"/>
    <mergeCell ref="AB17:AC17"/>
    <mergeCell ref="S18:T18"/>
    <mergeCell ref="AB21:AC21"/>
    <mergeCell ref="J25:K25"/>
    <mergeCell ref="J35:K35"/>
    <mergeCell ref="S35:T35"/>
    <mergeCell ref="AC27:AJ28"/>
    <mergeCell ref="A5:B5"/>
    <mergeCell ref="J5:K5"/>
    <mergeCell ref="S5:T5"/>
    <mergeCell ref="AB5:AC5"/>
    <mergeCell ref="AB10:AC10"/>
    <mergeCell ref="R3:R4"/>
    <mergeCell ref="AB14:AC14"/>
    <mergeCell ref="AB3:AC4"/>
    <mergeCell ref="AD3:AD4"/>
    <mergeCell ref="AE3:AE4"/>
    <mergeCell ref="AJ3:AJ4"/>
    <mergeCell ref="S3:T4"/>
    <mergeCell ref="U3:U4"/>
    <mergeCell ref="V3:V4"/>
    <mergeCell ref="W3:Y3"/>
    <mergeCell ref="Z3:Z4"/>
    <mergeCell ref="AA3:AA4"/>
    <mergeCell ref="AF3:AH3"/>
    <mergeCell ref="A1:I1"/>
    <mergeCell ref="J1:R1"/>
    <mergeCell ref="S1:AA1"/>
    <mergeCell ref="AB1:AJ1"/>
    <mergeCell ref="A3:B4"/>
    <mergeCell ref="C3:C4"/>
    <mergeCell ref="D3:D4"/>
    <mergeCell ref="E3:G3"/>
    <mergeCell ref="H3:H4"/>
    <mergeCell ref="I3:I4"/>
    <mergeCell ref="J3:K4"/>
    <mergeCell ref="L3:L4"/>
    <mergeCell ref="M3:M4"/>
    <mergeCell ref="N3:P3"/>
    <mergeCell ref="Q3:Q4"/>
    <mergeCell ref="AI3:AI4"/>
  </mergeCells>
  <phoneticPr fontId="2"/>
  <pageMargins left="0.78740157480314965" right="0.78740157480314965" top="0.78740157480314965" bottom="0.98425196850393704" header="0.31496062992125984" footer="0.31496062992125984"/>
  <pageSetup paperSize="9" fitToWidth="0" orientation="portrait" r:id="rId1"/>
  <headerFooter alignWithMargins="0"/>
  <colBreaks count="2" manualBreakCount="2">
    <brk id="9" max="1048575" man="1"/>
    <brk id="1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6"/>
  <sheetViews>
    <sheetView view="pageBreakPreview" zoomScaleNormal="100" zoomScaleSheetLayoutView="100" workbookViewId="0">
      <selection sqref="A1:I1"/>
    </sheetView>
  </sheetViews>
  <sheetFormatPr defaultRowHeight="12" x14ac:dyDescent="0.15"/>
  <cols>
    <col min="1" max="18" width="9.625" style="18" customWidth="1"/>
    <col min="19" max="19" width="9.5" style="18" bestFit="1" customWidth="1"/>
    <col min="20" max="20" width="9.125" style="18" bestFit="1" customWidth="1"/>
    <col min="21" max="22" width="9.5" style="18" bestFit="1" customWidth="1"/>
    <col min="23" max="16384" width="9" style="18"/>
  </cols>
  <sheetData>
    <row r="1" spans="1:22" s="12" customFormat="1" ht="24" customHeight="1" x14ac:dyDescent="0.15">
      <c r="A1" s="998" t="s">
        <v>706</v>
      </c>
      <c r="B1" s="998"/>
      <c r="C1" s="998"/>
      <c r="D1" s="998"/>
      <c r="E1" s="998"/>
      <c r="F1" s="998"/>
      <c r="G1" s="998"/>
      <c r="H1" s="998"/>
      <c r="I1" s="998"/>
    </row>
    <row r="2" spans="1:22" ht="24" customHeight="1" x14ac:dyDescent="0.15">
      <c r="G2" s="19"/>
      <c r="H2" s="19"/>
      <c r="I2" s="81"/>
      <c r="M2" s="27"/>
      <c r="N2" s="1014" t="s">
        <v>161</v>
      </c>
      <c r="O2" s="1014"/>
      <c r="Q2" s="254"/>
      <c r="R2" s="254"/>
    </row>
    <row r="3" spans="1:22" ht="15.75" customHeight="1" x14ac:dyDescent="0.15">
      <c r="A3" s="1015" t="s">
        <v>383</v>
      </c>
      <c r="B3" s="1015"/>
      <c r="C3" s="1015"/>
      <c r="D3" s="949" t="s">
        <v>384</v>
      </c>
      <c r="E3" s="1017"/>
      <c r="F3" s="1017"/>
      <c r="G3" s="949" t="s">
        <v>250</v>
      </c>
      <c r="H3" s="1017"/>
      <c r="I3" s="1017"/>
      <c r="J3" s="1018" t="s">
        <v>491</v>
      </c>
      <c r="K3" s="1018"/>
      <c r="L3" s="1019"/>
      <c r="M3" s="1020" t="s">
        <v>672</v>
      </c>
      <c r="N3" s="1021"/>
      <c r="O3" s="1021"/>
    </row>
    <row r="4" spans="1:22" ht="15.75" customHeight="1" x14ac:dyDescent="0.15">
      <c r="A4" s="1016"/>
      <c r="B4" s="1016"/>
      <c r="C4" s="1016"/>
      <c r="D4" s="564" t="s">
        <v>385</v>
      </c>
      <c r="E4" s="13" t="s">
        <v>386</v>
      </c>
      <c r="F4" s="565" t="s">
        <v>387</v>
      </c>
      <c r="G4" s="13" t="s">
        <v>385</v>
      </c>
      <c r="H4" s="13" t="s">
        <v>386</v>
      </c>
      <c r="I4" s="34" t="s">
        <v>387</v>
      </c>
      <c r="J4" s="445" t="s">
        <v>492</v>
      </c>
      <c r="K4" s="444" t="s">
        <v>493</v>
      </c>
      <c r="L4" s="446" t="s">
        <v>494</v>
      </c>
      <c r="M4" s="294" t="s">
        <v>492</v>
      </c>
      <c r="N4" s="295" t="s">
        <v>493</v>
      </c>
      <c r="O4" s="296" t="s">
        <v>494</v>
      </c>
    </row>
    <row r="5" spans="1:22" ht="16.5" customHeight="1" x14ac:dyDescent="0.15">
      <c r="A5" s="1026" t="s">
        <v>520</v>
      </c>
      <c r="B5" s="1026"/>
      <c r="C5" s="1027"/>
      <c r="D5" s="37">
        <v>213.5</v>
      </c>
      <c r="E5" s="35">
        <v>312.8</v>
      </c>
      <c r="F5" s="36">
        <v>340.4</v>
      </c>
      <c r="G5" s="35">
        <v>212.3</v>
      </c>
      <c r="H5" s="35">
        <v>314.7</v>
      </c>
      <c r="I5" s="257">
        <v>342.7</v>
      </c>
      <c r="J5" s="447">
        <v>208.6</v>
      </c>
      <c r="K5" s="448">
        <v>313.3</v>
      </c>
      <c r="L5" s="447">
        <v>343.4</v>
      </c>
      <c r="M5" s="457">
        <v>200.5</v>
      </c>
      <c r="N5" s="458">
        <v>308.10000000000002</v>
      </c>
      <c r="O5" s="459">
        <v>340.8</v>
      </c>
    </row>
    <row r="6" spans="1:22" ht="16.5" customHeight="1" x14ac:dyDescent="0.15">
      <c r="A6" s="1022" t="s">
        <v>388</v>
      </c>
      <c r="B6" s="1022"/>
      <c r="C6" s="1023"/>
      <c r="D6" s="37">
        <v>0.7</v>
      </c>
      <c r="E6" s="35">
        <v>1</v>
      </c>
      <c r="F6" s="36">
        <v>1.1000000000000001</v>
      </c>
      <c r="G6" s="256" t="s">
        <v>490</v>
      </c>
      <c r="H6" s="35">
        <v>0.6</v>
      </c>
      <c r="I6" s="36">
        <v>0.7</v>
      </c>
      <c r="J6" s="20" t="s">
        <v>495</v>
      </c>
      <c r="K6" s="449" t="s">
        <v>496</v>
      </c>
      <c r="L6" s="447">
        <v>0.2</v>
      </c>
      <c r="M6" s="457">
        <v>-3.9</v>
      </c>
      <c r="N6" s="458">
        <v>-1.7</v>
      </c>
      <c r="O6" s="459">
        <v>-0.8</v>
      </c>
    </row>
    <row r="7" spans="1:22" ht="16.5" customHeight="1" x14ac:dyDescent="0.15">
      <c r="A7" s="1022" t="s">
        <v>705</v>
      </c>
      <c r="B7" s="1022"/>
      <c r="C7" s="1023"/>
      <c r="D7" s="37">
        <v>97.8</v>
      </c>
      <c r="E7" s="35">
        <v>98.7</v>
      </c>
      <c r="F7" s="36">
        <v>95.8</v>
      </c>
      <c r="G7" s="35">
        <v>96.9</v>
      </c>
      <c r="H7" s="35">
        <v>98.8</v>
      </c>
      <c r="I7" s="36">
        <v>95.3</v>
      </c>
      <c r="J7" s="447">
        <v>97.2</v>
      </c>
      <c r="K7" s="442">
        <v>98.6</v>
      </c>
      <c r="L7" s="447">
        <v>94.8</v>
      </c>
      <c r="M7" s="457">
        <v>97.2</v>
      </c>
      <c r="N7" s="458">
        <v>98.9</v>
      </c>
      <c r="O7" s="459">
        <v>94.8</v>
      </c>
      <c r="T7" s="18" t="s">
        <v>499</v>
      </c>
      <c r="U7" s="18" t="s">
        <v>497</v>
      </c>
      <c r="V7" s="18" t="s">
        <v>498</v>
      </c>
    </row>
    <row r="8" spans="1:22" ht="16.5" customHeight="1" x14ac:dyDescent="0.15">
      <c r="A8" s="1022" t="s">
        <v>389</v>
      </c>
      <c r="B8" s="1022"/>
      <c r="C8" s="1023"/>
      <c r="D8" s="37"/>
      <c r="E8" s="35"/>
      <c r="F8" s="36"/>
      <c r="G8" s="35"/>
      <c r="H8" s="35"/>
      <c r="I8" s="36"/>
      <c r="J8" s="447"/>
      <c r="K8" s="442"/>
      <c r="L8" s="447"/>
      <c r="M8" s="460"/>
      <c r="N8" s="458"/>
      <c r="T8" s="18">
        <v>94.824436443146666</v>
      </c>
      <c r="U8" s="255">
        <v>62327737</v>
      </c>
      <c r="V8" s="255">
        <v>65729615</v>
      </c>
    </row>
    <row r="9" spans="1:22" ht="16.5" customHeight="1" x14ac:dyDescent="0.15">
      <c r="A9" s="567"/>
      <c r="B9" s="1022" t="s">
        <v>390</v>
      </c>
      <c r="C9" s="1023"/>
      <c r="D9" s="37">
        <v>24.3</v>
      </c>
      <c r="E9" s="35">
        <v>22.7</v>
      </c>
      <c r="F9" s="36">
        <v>21.4</v>
      </c>
      <c r="G9" s="35">
        <v>22.4</v>
      </c>
      <c r="H9" s="35">
        <v>21.3</v>
      </c>
      <c r="I9" s="36">
        <v>20.8</v>
      </c>
      <c r="J9" s="447">
        <v>21.5</v>
      </c>
      <c r="K9" s="442">
        <v>21.1</v>
      </c>
      <c r="L9" s="447">
        <v>20.7</v>
      </c>
      <c r="M9" s="457">
        <v>21.4</v>
      </c>
      <c r="N9" s="458">
        <v>21</v>
      </c>
      <c r="O9" s="459">
        <v>20.8</v>
      </c>
      <c r="T9" s="18" t="s">
        <v>500</v>
      </c>
    </row>
    <row r="10" spans="1:22" ht="16.5" customHeight="1" x14ac:dyDescent="0.15">
      <c r="A10" s="567"/>
      <c r="B10" s="1022" t="s">
        <v>391</v>
      </c>
      <c r="C10" s="1023"/>
      <c r="D10" s="37">
        <v>28.9</v>
      </c>
      <c r="E10" s="35">
        <v>25.5</v>
      </c>
      <c r="F10" s="36">
        <v>25.5</v>
      </c>
      <c r="G10" s="35">
        <v>32.6</v>
      </c>
      <c r="H10" s="35">
        <v>29.2</v>
      </c>
      <c r="I10" s="36">
        <v>30.5</v>
      </c>
      <c r="J10" s="447">
        <v>36.9</v>
      </c>
      <c r="K10" s="442">
        <v>34.200000000000003</v>
      </c>
      <c r="L10" s="447">
        <v>36.1</v>
      </c>
      <c r="M10" s="928">
        <v>44.9</v>
      </c>
      <c r="N10" s="458">
        <v>42.2</v>
      </c>
      <c r="O10" s="459">
        <v>43.9</v>
      </c>
      <c r="T10" s="18">
        <v>98.617667892064716</v>
      </c>
      <c r="U10" s="255">
        <v>996855</v>
      </c>
      <c r="V10" s="255">
        <v>1010828</v>
      </c>
    </row>
    <row r="11" spans="1:22" ht="16.5" customHeight="1" x14ac:dyDescent="0.15">
      <c r="A11" s="567"/>
      <c r="B11" s="1022" t="s">
        <v>392</v>
      </c>
      <c r="C11" s="1023"/>
      <c r="D11" s="37">
        <v>53.2</v>
      </c>
      <c r="E11" s="35">
        <v>48.2</v>
      </c>
      <c r="F11" s="36">
        <v>46.9</v>
      </c>
      <c r="G11" s="35">
        <v>54.9</v>
      </c>
      <c r="H11" s="35">
        <v>50.6</v>
      </c>
      <c r="I11" s="36">
        <v>51.4</v>
      </c>
      <c r="J11" s="447">
        <v>58.4</v>
      </c>
      <c r="K11" s="442">
        <v>55.3</v>
      </c>
      <c r="L11" s="447">
        <v>56.8</v>
      </c>
      <c r="M11" s="457">
        <v>66.3</v>
      </c>
      <c r="N11" s="458">
        <v>93.4</v>
      </c>
      <c r="O11" s="459">
        <v>64.7</v>
      </c>
      <c r="T11" s="18" t="s">
        <v>501</v>
      </c>
    </row>
    <row r="12" spans="1:22" ht="16.5" customHeight="1" x14ac:dyDescent="0.15">
      <c r="A12" s="567"/>
      <c r="B12" s="1022" t="s">
        <v>393</v>
      </c>
      <c r="C12" s="1023"/>
      <c r="D12" s="37">
        <v>118.9</v>
      </c>
      <c r="E12" s="35">
        <v>112.3</v>
      </c>
      <c r="F12" s="36">
        <v>119.1</v>
      </c>
      <c r="G12" s="35">
        <v>145.69999999999999</v>
      </c>
      <c r="H12" s="35">
        <v>137</v>
      </c>
      <c r="I12" s="36">
        <v>146.5</v>
      </c>
      <c r="J12" s="447">
        <v>171.3</v>
      </c>
      <c r="K12" s="442">
        <v>162.4</v>
      </c>
      <c r="L12" s="450">
        <v>174</v>
      </c>
      <c r="M12" s="928">
        <v>210</v>
      </c>
      <c r="N12" s="458">
        <v>201.1</v>
      </c>
      <c r="O12" s="459">
        <v>210.6</v>
      </c>
      <c r="T12" s="18">
        <v>97.217511946970873</v>
      </c>
      <c r="U12" s="255">
        <v>50452</v>
      </c>
      <c r="V12" s="255">
        <v>51896</v>
      </c>
    </row>
    <row r="13" spans="1:22" ht="16.5" customHeight="1" x14ac:dyDescent="0.15">
      <c r="A13" s="1022" t="s">
        <v>717</v>
      </c>
      <c r="B13" s="1022"/>
      <c r="C13" s="1023"/>
      <c r="D13" s="37"/>
      <c r="E13" s="35"/>
      <c r="F13" s="36"/>
      <c r="G13" s="35"/>
      <c r="H13" s="35"/>
      <c r="I13" s="36"/>
      <c r="J13" s="447"/>
      <c r="K13" s="442"/>
      <c r="L13" s="450"/>
      <c r="M13" s="460"/>
      <c r="N13" s="458"/>
      <c r="O13" s="551"/>
      <c r="U13" s="255"/>
      <c r="V13" s="255"/>
    </row>
    <row r="14" spans="1:22" ht="16.5" customHeight="1" x14ac:dyDescent="0.15">
      <c r="B14" s="1028"/>
      <c r="C14" s="1029"/>
      <c r="D14" s="37">
        <v>65.099999999999994</v>
      </c>
      <c r="E14" s="35">
        <v>63.8</v>
      </c>
      <c r="F14" s="36">
        <v>61.1</v>
      </c>
      <c r="G14" s="35">
        <v>63.8</v>
      </c>
      <c r="H14" s="35">
        <v>63.4</v>
      </c>
      <c r="I14" s="36">
        <v>61.5</v>
      </c>
      <c r="J14" s="447">
        <v>62.2</v>
      </c>
      <c r="K14" s="442">
        <v>63.2</v>
      </c>
      <c r="L14" s="447">
        <v>57.8</v>
      </c>
      <c r="M14" s="457">
        <v>62.284672750200002</v>
      </c>
      <c r="N14" s="458">
        <v>61.4</v>
      </c>
      <c r="O14" s="575">
        <v>60</v>
      </c>
    </row>
    <row r="15" spans="1:22" ht="16.5" customHeight="1" x14ac:dyDescent="0.15">
      <c r="A15" s="567"/>
      <c r="B15" s="1022" t="s">
        <v>183</v>
      </c>
      <c r="C15" s="1023"/>
      <c r="D15" s="37">
        <v>78.2</v>
      </c>
      <c r="E15" s="35">
        <v>77.099999999999994</v>
      </c>
      <c r="F15" s="36">
        <v>74.8</v>
      </c>
      <c r="G15" s="35">
        <v>77.099999999999994</v>
      </c>
      <c r="H15" s="35">
        <v>76.8</v>
      </c>
      <c r="I15" s="36">
        <v>75.3</v>
      </c>
      <c r="J15" s="447">
        <v>74.2</v>
      </c>
      <c r="K15" s="442">
        <v>75.599999999999994</v>
      </c>
      <c r="L15" s="447">
        <v>69.3</v>
      </c>
      <c r="M15" s="457">
        <v>73.243731095699999</v>
      </c>
      <c r="N15" s="458">
        <v>72.3</v>
      </c>
      <c r="O15" s="576">
        <v>70.900000000000006</v>
      </c>
    </row>
    <row r="16" spans="1:22" ht="16.5" customHeight="1" x14ac:dyDescent="0.15">
      <c r="A16" s="567"/>
      <c r="B16" s="1022" t="s">
        <v>184</v>
      </c>
      <c r="C16" s="1023"/>
      <c r="D16" s="37">
        <v>52.5</v>
      </c>
      <c r="E16" s="35">
        <v>50.9</v>
      </c>
      <c r="F16" s="36">
        <v>48.2</v>
      </c>
      <c r="G16" s="35">
        <v>51.3</v>
      </c>
      <c r="H16" s="35">
        <v>50.6</v>
      </c>
      <c r="I16" s="36">
        <v>48.8</v>
      </c>
      <c r="J16" s="447">
        <v>50.8</v>
      </c>
      <c r="K16" s="442">
        <v>51.2</v>
      </c>
      <c r="L16" s="450">
        <v>47</v>
      </c>
      <c r="M16" s="457">
        <v>51.8232198575</v>
      </c>
      <c r="N16" s="458">
        <v>50.9</v>
      </c>
      <c r="O16" s="576">
        <v>50</v>
      </c>
    </row>
    <row r="17" spans="1:15" ht="16.5" customHeight="1" x14ac:dyDescent="0.15">
      <c r="A17" s="1022" t="s">
        <v>394</v>
      </c>
      <c r="B17" s="1022"/>
      <c r="C17" s="1023"/>
      <c r="D17" s="37"/>
      <c r="E17" s="35"/>
      <c r="F17" s="36"/>
      <c r="G17" s="35"/>
      <c r="H17" s="35"/>
      <c r="I17" s="36"/>
      <c r="J17" s="447"/>
      <c r="K17" s="442"/>
      <c r="L17" s="447"/>
      <c r="M17" s="457"/>
      <c r="N17" s="458"/>
      <c r="O17" s="576"/>
    </row>
    <row r="18" spans="1:15" ht="16.5" customHeight="1" x14ac:dyDescent="0.15">
      <c r="A18" s="567"/>
      <c r="B18" s="1022" t="s">
        <v>395</v>
      </c>
      <c r="C18" s="1023"/>
      <c r="D18" s="37">
        <v>9</v>
      </c>
      <c r="E18" s="35">
        <v>7.3</v>
      </c>
      <c r="F18" s="36">
        <v>5.0999999999999996</v>
      </c>
      <c r="G18" s="35">
        <v>8.1999999999999993</v>
      </c>
      <c r="H18" s="35">
        <v>6.9</v>
      </c>
      <c r="I18" s="36">
        <v>4.9000000000000004</v>
      </c>
      <c r="J18" s="447">
        <v>7.1</v>
      </c>
      <c r="K18" s="442">
        <v>5.8</v>
      </c>
      <c r="L18" s="450">
        <v>4.2</v>
      </c>
      <c r="M18" s="457">
        <v>6.7</v>
      </c>
      <c r="N18" s="458">
        <v>5.7</v>
      </c>
      <c r="O18" s="576">
        <v>4</v>
      </c>
    </row>
    <row r="19" spans="1:15" ht="16.5" customHeight="1" x14ac:dyDescent="0.15">
      <c r="A19" s="567"/>
      <c r="B19" s="1022" t="s">
        <v>163</v>
      </c>
      <c r="C19" s="1023"/>
      <c r="D19" s="37">
        <v>39.9</v>
      </c>
      <c r="E19" s="35">
        <v>36.200000000000003</v>
      </c>
      <c r="F19" s="36">
        <v>29.8</v>
      </c>
      <c r="G19" s="35">
        <v>37.299999999999997</v>
      </c>
      <c r="H19" s="35">
        <v>33</v>
      </c>
      <c r="I19" s="36">
        <v>26.6</v>
      </c>
      <c r="J19" s="451">
        <v>35.6</v>
      </c>
      <c r="K19" s="442">
        <v>32</v>
      </c>
      <c r="L19" s="450">
        <v>25.2</v>
      </c>
      <c r="M19" s="457">
        <v>35.700000000000003</v>
      </c>
      <c r="N19" s="458">
        <v>31.9</v>
      </c>
      <c r="O19" s="576">
        <v>25</v>
      </c>
    </row>
    <row r="20" spans="1:15" ht="16.5" customHeight="1" x14ac:dyDescent="0.15">
      <c r="A20" s="567"/>
      <c r="B20" s="1022" t="s">
        <v>164</v>
      </c>
      <c r="C20" s="1023"/>
      <c r="D20" s="37">
        <v>51.3</v>
      </c>
      <c r="E20" s="35">
        <v>56.5</v>
      </c>
      <c r="F20" s="36">
        <v>65.099999999999994</v>
      </c>
      <c r="G20" s="35">
        <v>54.6</v>
      </c>
      <c r="H20" s="35">
        <v>60.1</v>
      </c>
      <c r="I20" s="36">
        <v>68.5</v>
      </c>
      <c r="J20" s="447">
        <v>57.3</v>
      </c>
      <c r="K20" s="442">
        <v>62.1</v>
      </c>
      <c r="L20" s="450">
        <v>70.599999999999994</v>
      </c>
      <c r="M20" s="457">
        <v>57.6</v>
      </c>
      <c r="N20" s="458">
        <v>62.4</v>
      </c>
      <c r="O20" s="576">
        <v>71</v>
      </c>
    </row>
    <row r="21" spans="1:15" ht="16.5" customHeight="1" x14ac:dyDescent="0.15">
      <c r="A21" s="1022" t="s">
        <v>396</v>
      </c>
      <c r="B21" s="1022"/>
      <c r="C21" s="1023"/>
      <c r="D21" s="37"/>
      <c r="E21" s="35"/>
      <c r="F21" s="36"/>
      <c r="G21" s="35"/>
      <c r="H21" s="36"/>
      <c r="I21" s="36"/>
      <c r="J21" s="447"/>
      <c r="K21" s="442"/>
      <c r="L21" s="447"/>
      <c r="M21" s="457"/>
      <c r="N21" s="458"/>
      <c r="O21" s="576"/>
    </row>
    <row r="22" spans="1:15" ht="16.5" customHeight="1" x14ac:dyDescent="0.15">
      <c r="A22" s="567"/>
      <c r="B22" s="1022" t="s">
        <v>397</v>
      </c>
      <c r="C22" s="1023"/>
      <c r="D22" s="37">
        <v>76.900000000000006</v>
      </c>
      <c r="E22" s="35">
        <v>81.099999999999994</v>
      </c>
      <c r="F22" s="36">
        <v>83</v>
      </c>
      <c r="G22" s="35">
        <v>80.5</v>
      </c>
      <c r="H22" s="35">
        <v>82.4</v>
      </c>
      <c r="I22" s="36">
        <v>84</v>
      </c>
      <c r="J22" s="447">
        <v>82.8</v>
      </c>
      <c r="K22" s="442">
        <v>85.1</v>
      </c>
      <c r="L22" s="447">
        <v>86.2</v>
      </c>
      <c r="M22" s="457">
        <v>84.5</v>
      </c>
      <c r="N22" s="458">
        <v>86.1</v>
      </c>
      <c r="O22" s="575">
        <v>87.4</v>
      </c>
    </row>
    <row r="23" spans="1:15" ht="16.5" customHeight="1" x14ac:dyDescent="0.15">
      <c r="A23" s="567"/>
      <c r="B23" s="1022" t="s">
        <v>398</v>
      </c>
      <c r="C23" s="1023"/>
      <c r="D23" s="37">
        <v>13.4</v>
      </c>
      <c r="E23" s="35">
        <v>11.8</v>
      </c>
      <c r="F23" s="36">
        <v>11.4</v>
      </c>
      <c r="G23" s="35">
        <v>11.9</v>
      </c>
      <c r="H23" s="35">
        <v>11.2</v>
      </c>
      <c r="I23" s="36">
        <v>11</v>
      </c>
      <c r="J23" s="447">
        <v>11.1</v>
      </c>
      <c r="K23" s="442">
        <v>9.9</v>
      </c>
      <c r="L23" s="447">
        <v>9.6999999999999993</v>
      </c>
      <c r="M23" s="457">
        <v>10.5</v>
      </c>
      <c r="N23" s="458">
        <v>9.4</v>
      </c>
      <c r="O23" s="576">
        <v>9.1999999999999993</v>
      </c>
    </row>
    <row r="24" spans="1:15" ht="16.5" customHeight="1" x14ac:dyDescent="0.15">
      <c r="A24" s="566"/>
      <c r="B24" s="1024" t="s">
        <v>399</v>
      </c>
      <c r="C24" s="1025"/>
      <c r="D24" s="40">
        <v>9.6999999999999993</v>
      </c>
      <c r="E24" s="38">
        <v>7.1</v>
      </c>
      <c r="F24" s="39">
        <v>5.6</v>
      </c>
      <c r="G24" s="38">
        <v>7.6</v>
      </c>
      <c r="H24" s="38">
        <v>6.3</v>
      </c>
      <c r="I24" s="39">
        <v>5</v>
      </c>
      <c r="J24" s="40">
        <v>6</v>
      </c>
      <c r="K24" s="443">
        <v>5.0999999999999996</v>
      </c>
      <c r="L24" s="40">
        <v>4</v>
      </c>
      <c r="M24" s="461">
        <v>5</v>
      </c>
      <c r="N24" s="462">
        <v>4.5</v>
      </c>
      <c r="O24" s="577">
        <v>3.4</v>
      </c>
    </row>
    <row r="25" spans="1:15" ht="13.5" customHeight="1" x14ac:dyDescent="0.15">
      <c r="A25" s="79" t="s">
        <v>504</v>
      </c>
      <c r="I25" s="19"/>
      <c r="N25" s="19"/>
    </row>
    <row r="26" spans="1:15" ht="13.5" customHeight="1" x14ac:dyDescent="0.15">
      <c r="A26" s="80" t="s">
        <v>659</v>
      </c>
      <c r="B26" s="568"/>
      <c r="C26" s="568"/>
    </row>
    <row r="27" spans="1:15" x14ac:dyDescent="0.15">
      <c r="A27" s="80" t="s">
        <v>695</v>
      </c>
      <c r="B27" s="80"/>
      <c r="C27" s="80"/>
      <c r="O27" s="552"/>
    </row>
    <row r="28" spans="1:15" x14ac:dyDescent="0.15">
      <c r="A28" s="80" t="s">
        <v>669</v>
      </c>
      <c r="B28" s="157"/>
      <c r="C28" s="157"/>
    </row>
    <row r="29" spans="1:15" x14ac:dyDescent="0.15">
      <c r="A29" s="79" t="s">
        <v>670</v>
      </c>
      <c r="B29" s="79"/>
      <c r="C29" s="79"/>
      <c r="D29" s="79"/>
    </row>
    <row r="30" spans="1:15" x14ac:dyDescent="0.15">
      <c r="A30" s="80" t="s">
        <v>674</v>
      </c>
      <c r="B30" s="79"/>
      <c r="C30" s="79"/>
      <c r="D30" s="79"/>
    </row>
    <row r="31" spans="1:15" x14ac:dyDescent="0.15">
      <c r="A31" s="80"/>
      <c r="B31" s="79"/>
      <c r="C31" s="79"/>
      <c r="D31" s="79"/>
    </row>
    <row r="32" spans="1:15" x14ac:dyDescent="0.15">
      <c r="A32" s="80"/>
      <c r="B32" s="79"/>
      <c r="C32" s="79"/>
      <c r="D32" s="79"/>
    </row>
    <row r="34" spans="1:18" ht="34.5" customHeight="1" x14ac:dyDescent="0.15">
      <c r="A34" s="1013" t="s">
        <v>606</v>
      </c>
      <c r="B34" s="1013"/>
      <c r="C34" s="1013"/>
      <c r="D34" s="1013"/>
      <c r="E34" s="1013"/>
      <c r="F34" s="1013"/>
      <c r="G34" s="1013"/>
      <c r="H34" s="1013"/>
      <c r="K34" s="998" t="s">
        <v>607</v>
      </c>
      <c r="L34" s="998"/>
      <c r="M34" s="998"/>
      <c r="N34" s="998"/>
      <c r="O34" s="998"/>
      <c r="P34" s="998"/>
      <c r="Q34" s="998"/>
      <c r="R34" s="998"/>
    </row>
    <row r="35" spans="1:18" ht="15" customHeight="1" x14ac:dyDescent="0.15">
      <c r="A35" s="79" t="s">
        <v>318</v>
      </c>
      <c r="B35" s="14"/>
      <c r="C35" s="14"/>
      <c r="D35" s="14"/>
      <c r="E35" s="14"/>
      <c r="F35" s="14"/>
      <c r="G35" s="14"/>
      <c r="H35" s="78" t="s">
        <v>161</v>
      </c>
      <c r="K35" s="14" t="s">
        <v>417</v>
      </c>
      <c r="L35" s="14"/>
      <c r="M35" s="14"/>
      <c r="N35" s="14"/>
      <c r="O35" s="14"/>
      <c r="P35" s="14"/>
      <c r="Q35" s="14"/>
      <c r="R35" s="78" t="s">
        <v>161</v>
      </c>
    </row>
    <row r="36" spans="1:18" ht="24" customHeight="1" x14ac:dyDescent="0.15">
      <c r="A36" s="16" t="s">
        <v>8</v>
      </c>
      <c r="B36" s="17" t="s">
        <v>9</v>
      </c>
      <c r="C36" s="17" t="s">
        <v>11</v>
      </c>
      <c r="D36" s="17" t="s">
        <v>12</v>
      </c>
      <c r="E36" s="17" t="s">
        <v>10</v>
      </c>
      <c r="F36" s="17" t="s">
        <v>13</v>
      </c>
      <c r="G36" s="17" t="s">
        <v>14</v>
      </c>
      <c r="H36" s="619" t="s">
        <v>355</v>
      </c>
      <c r="K36" s="999" t="s">
        <v>702</v>
      </c>
      <c r="L36" s="1000"/>
      <c r="M36" s="1003" t="s">
        <v>15</v>
      </c>
      <c r="N36" s="1003" t="s">
        <v>642</v>
      </c>
      <c r="O36" s="1005" t="s">
        <v>16</v>
      </c>
      <c r="P36" s="1006"/>
      <c r="Q36" s="1007"/>
      <c r="R36" s="1008" t="s">
        <v>703</v>
      </c>
    </row>
    <row r="37" spans="1:18" ht="15" customHeight="1" x14ac:dyDescent="0.15">
      <c r="A37" s="689" t="s">
        <v>707</v>
      </c>
      <c r="B37" s="41">
        <v>85159</v>
      </c>
      <c r="C37" s="41">
        <v>29320</v>
      </c>
      <c r="D37" s="35">
        <v>34.429713829424955</v>
      </c>
      <c r="E37" s="276">
        <v>311.74</v>
      </c>
      <c r="F37" s="42">
        <v>5.7</v>
      </c>
      <c r="G37" s="35">
        <v>1.8284467825752229</v>
      </c>
      <c r="H37" s="36">
        <v>5143.8596491228072</v>
      </c>
      <c r="K37" s="1001"/>
      <c r="L37" s="1002"/>
      <c r="M37" s="1004"/>
      <c r="N37" s="1004"/>
      <c r="O37" s="569" t="s">
        <v>225</v>
      </c>
      <c r="P37" s="618" t="s">
        <v>685</v>
      </c>
      <c r="Q37" s="618" t="s">
        <v>686</v>
      </c>
      <c r="R37" s="1009"/>
    </row>
    <row r="38" spans="1:18" ht="15" customHeight="1" x14ac:dyDescent="0.15">
      <c r="A38" s="689" t="s">
        <v>708</v>
      </c>
      <c r="B38" s="41">
        <v>88078</v>
      </c>
      <c r="C38" s="41">
        <v>29151</v>
      </c>
      <c r="D38" s="35">
        <v>33.096800563137222</v>
      </c>
      <c r="E38" s="277">
        <v>311.74</v>
      </c>
      <c r="F38" s="42">
        <v>5.8</v>
      </c>
      <c r="G38" s="35">
        <v>1.8605247963046128</v>
      </c>
      <c r="H38" s="36">
        <v>5026.0344827586196</v>
      </c>
      <c r="K38" s="1010" t="s">
        <v>590</v>
      </c>
      <c r="L38" s="570" t="s">
        <v>339</v>
      </c>
      <c r="M38" s="571">
        <v>92741</v>
      </c>
      <c r="N38" s="571">
        <v>94055</v>
      </c>
      <c r="O38" s="571">
        <v>-1314</v>
      </c>
      <c r="P38" s="43">
        <v>13893</v>
      </c>
      <c r="Q38" s="43">
        <v>15207</v>
      </c>
      <c r="R38" s="478">
        <v>98.602945085322418</v>
      </c>
    </row>
    <row r="39" spans="1:18" ht="15" customHeight="1" x14ac:dyDescent="0.15">
      <c r="A39" s="689" t="s">
        <v>709</v>
      </c>
      <c r="B39" s="41">
        <v>90043</v>
      </c>
      <c r="C39" s="41">
        <v>31892</v>
      </c>
      <c r="D39" s="35">
        <v>35.418633319636172</v>
      </c>
      <c r="E39" s="277">
        <v>313.3</v>
      </c>
      <c r="F39" s="42">
        <v>6.7</v>
      </c>
      <c r="G39" s="35">
        <v>2.1385253750398978</v>
      </c>
      <c r="H39" s="36">
        <v>4760</v>
      </c>
      <c r="K39" s="1011"/>
      <c r="L39" s="168" t="s">
        <v>248</v>
      </c>
      <c r="M39" s="160">
        <v>9747</v>
      </c>
      <c r="N39" s="160">
        <v>10635</v>
      </c>
      <c r="O39" s="160">
        <v>-888</v>
      </c>
      <c r="P39" s="160">
        <v>1686</v>
      </c>
      <c r="Q39" s="160">
        <v>2574</v>
      </c>
      <c r="R39" s="161">
        <v>91.650211565585337</v>
      </c>
    </row>
    <row r="40" spans="1:18" ht="15" customHeight="1" x14ac:dyDescent="0.15">
      <c r="A40" s="689" t="s">
        <v>710</v>
      </c>
      <c r="B40" s="41">
        <v>93053</v>
      </c>
      <c r="C40" s="41">
        <v>34804</v>
      </c>
      <c r="D40" s="35">
        <v>37.402340601592641</v>
      </c>
      <c r="E40" s="277">
        <v>313.3</v>
      </c>
      <c r="F40" s="42">
        <v>7.11</v>
      </c>
      <c r="G40" s="35">
        <v>2.2661985317586977</v>
      </c>
      <c r="H40" s="36">
        <v>4895.1000000000004</v>
      </c>
      <c r="K40" s="1012">
        <v>17</v>
      </c>
      <c r="L40" s="169" t="s">
        <v>339</v>
      </c>
      <c r="M40" s="43">
        <v>92361</v>
      </c>
      <c r="N40" s="43">
        <v>93986</v>
      </c>
      <c r="O40" s="158">
        <v>-1625</v>
      </c>
      <c r="P40" s="43">
        <v>14356</v>
      </c>
      <c r="Q40" s="43">
        <v>15981</v>
      </c>
      <c r="R40" s="159">
        <v>98.27101908794927</v>
      </c>
    </row>
    <row r="41" spans="1:18" ht="15" customHeight="1" x14ac:dyDescent="0.15">
      <c r="A41" s="689" t="s">
        <v>711</v>
      </c>
      <c r="B41" s="41">
        <v>94128</v>
      </c>
      <c r="C41" s="41">
        <v>38531</v>
      </c>
      <c r="D41" s="35">
        <v>40.934249806117137</v>
      </c>
      <c r="E41" s="277">
        <v>313.3</v>
      </c>
      <c r="F41" s="42">
        <v>7.75</v>
      </c>
      <c r="G41" s="35">
        <v>2.4736674114267476</v>
      </c>
      <c r="H41" s="36">
        <v>4971.7419354838712</v>
      </c>
      <c r="K41" s="1011"/>
      <c r="L41" s="168" t="s">
        <v>248</v>
      </c>
      <c r="M41" s="160">
        <v>9350</v>
      </c>
      <c r="N41" s="160">
        <v>10134</v>
      </c>
      <c r="O41" s="160">
        <v>-784</v>
      </c>
      <c r="P41" s="160">
        <v>1869</v>
      </c>
      <c r="Q41" s="160">
        <v>2653</v>
      </c>
      <c r="R41" s="161">
        <v>92.263666864022099</v>
      </c>
    </row>
    <row r="42" spans="1:18" ht="15" customHeight="1" x14ac:dyDescent="0.15">
      <c r="A42" s="689" t="s">
        <v>712</v>
      </c>
      <c r="B42" s="41">
        <v>94009</v>
      </c>
      <c r="C42" s="41">
        <v>39451</v>
      </c>
      <c r="D42" s="35">
        <v>41.96513099809593</v>
      </c>
      <c r="E42" s="277">
        <v>313.3</v>
      </c>
      <c r="F42" s="42">
        <v>7.9</v>
      </c>
      <c r="G42" s="35">
        <v>2.5215448451962974</v>
      </c>
      <c r="H42" s="36">
        <v>4993.7974683544298</v>
      </c>
      <c r="K42" s="468">
        <v>22</v>
      </c>
      <c r="L42" s="469" t="s">
        <v>339</v>
      </c>
      <c r="M42" s="470">
        <v>99873</v>
      </c>
      <c r="N42" s="470">
        <v>102348</v>
      </c>
      <c r="O42" s="470">
        <v>-2475</v>
      </c>
      <c r="P42" s="470">
        <v>13789</v>
      </c>
      <c r="Q42" s="470">
        <v>16264</v>
      </c>
      <c r="R42" s="471">
        <v>97.6</v>
      </c>
    </row>
    <row r="43" spans="1:18" ht="15" customHeight="1" x14ac:dyDescent="0.15">
      <c r="A43" s="690" t="s">
        <v>713</v>
      </c>
      <c r="B43" s="41">
        <v>102348</v>
      </c>
      <c r="C43" s="253">
        <v>41377</v>
      </c>
      <c r="D43" s="35">
        <v>40.427756282487195</v>
      </c>
      <c r="E43" s="277">
        <v>490.62</v>
      </c>
      <c r="F43" s="42">
        <v>8.4</v>
      </c>
      <c r="G43" s="251">
        <v>1.7121193591781829</v>
      </c>
      <c r="H43" s="36">
        <v>4925.833333333333</v>
      </c>
      <c r="K43" s="483">
        <v>27</v>
      </c>
      <c r="L43" s="484" t="s">
        <v>339</v>
      </c>
      <c r="M43" s="485">
        <v>96580</v>
      </c>
      <c r="N43" s="485">
        <v>98374</v>
      </c>
      <c r="O43" s="485">
        <v>-1794</v>
      </c>
      <c r="P43" s="485">
        <v>14904</v>
      </c>
      <c r="Q43" s="485">
        <v>16698</v>
      </c>
      <c r="R43" s="486">
        <v>98.176347408868196</v>
      </c>
    </row>
    <row r="44" spans="1:18" ht="15" customHeight="1" x14ac:dyDescent="0.15">
      <c r="A44" s="691" t="s">
        <v>714</v>
      </c>
      <c r="B44" s="270">
        <v>98374</v>
      </c>
      <c r="C44" s="271">
        <v>39220</v>
      </c>
      <c r="D44" s="272">
        <v>39.868257873015231</v>
      </c>
      <c r="E44" s="278">
        <v>490.64</v>
      </c>
      <c r="F44" s="273">
        <v>8.17</v>
      </c>
      <c r="G44" s="274">
        <v>1.6651720202184903</v>
      </c>
      <c r="H44" s="275">
        <v>4800.5</v>
      </c>
      <c r="K44" s="645" t="s">
        <v>203</v>
      </c>
      <c r="L44" s="620"/>
      <c r="M44" s="620"/>
    </row>
    <row r="45" spans="1:18" x14ac:dyDescent="0.15">
      <c r="A45" s="14" t="s">
        <v>203</v>
      </c>
      <c r="B45" s="14"/>
      <c r="C45" s="14"/>
      <c r="D45" s="14"/>
      <c r="E45" s="14"/>
      <c r="F45" s="14"/>
      <c r="G45" s="14"/>
      <c r="H45" s="14"/>
      <c r="K45" s="646" t="s">
        <v>693</v>
      </c>
      <c r="L45" s="621"/>
      <c r="M45" s="621"/>
      <c r="N45" s="621"/>
      <c r="O45" s="621"/>
      <c r="P45" s="621"/>
      <c r="Q45" s="621"/>
    </row>
    <row r="46" spans="1:18" x14ac:dyDescent="0.15">
      <c r="A46" s="14" t="s">
        <v>660</v>
      </c>
    </row>
  </sheetData>
  <mergeCells count="36">
    <mergeCell ref="B22:C22"/>
    <mergeCell ref="A1:I1"/>
    <mergeCell ref="B16:C16"/>
    <mergeCell ref="A5:C5"/>
    <mergeCell ref="A6:C6"/>
    <mergeCell ref="A7:C7"/>
    <mergeCell ref="A8:C8"/>
    <mergeCell ref="B9:C9"/>
    <mergeCell ref="B10:C10"/>
    <mergeCell ref="B11:C11"/>
    <mergeCell ref="B12:C12"/>
    <mergeCell ref="A13:C13"/>
    <mergeCell ref="B14:C14"/>
    <mergeCell ref="B15:C15"/>
    <mergeCell ref="K38:K39"/>
    <mergeCell ref="K40:K41"/>
    <mergeCell ref="A34:H34"/>
    <mergeCell ref="N2:O2"/>
    <mergeCell ref="A3:C4"/>
    <mergeCell ref="D3:F3"/>
    <mergeCell ref="G3:I3"/>
    <mergeCell ref="J3:L3"/>
    <mergeCell ref="M3:O3"/>
    <mergeCell ref="B23:C23"/>
    <mergeCell ref="B24:C24"/>
    <mergeCell ref="A17:C17"/>
    <mergeCell ref="B18:C18"/>
    <mergeCell ref="B19:C19"/>
    <mergeCell ref="B20:C20"/>
    <mergeCell ref="A21:C21"/>
    <mergeCell ref="K34:R34"/>
    <mergeCell ref="K36:L37"/>
    <mergeCell ref="M36:M37"/>
    <mergeCell ref="N36:N37"/>
    <mergeCell ref="O36:Q36"/>
    <mergeCell ref="R36:R37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colBreaks count="1" manualBreakCount="1">
    <brk id="9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32"/>
  <sheetViews>
    <sheetView view="pageBreakPreview" zoomScale="80" zoomScaleNormal="70" zoomScaleSheetLayoutView="80" workbookViewId="0"/>
  </sheetViews>
  <sheetFormatPr defaultRowHeight="12" x14ac:dyDescent="0.15"/>
  <cols>
    <col min="1" max="1" width="3.25" style="18" customWidth="1"/>
    <col min="2" max="2" width="21.875" style="18" customWidth="1"/>
    <col min="3" max="27" width="8.875" style="18" customWidth="1"/>
    <col min="28" max="28" width="8.25" style="18" customWidth="1"/>
    <col min="29" max="32" width="8.875" style="18" customWidth="1"/>
    <col min="33" max="16384" width="9" style="18"/>
  </cols>
  <sheetData>
    <row r="1" spans="1:32" s="44" customFormat="1" ht="44.25" customHeight="1" x14ac:dyDescent="0.15">
      <c r="B1" s="77"/>
      <c r="C1" s="77"/>
      <c r="D1" s="77"/>
      <c r="E1" s="77"/>
      <c r="F1" s="77"/>
      <c r="G1" s="1044" t="s">
        <v>608</v>
      </c>
      <c r="H1" s="1044"/>
      <c r="I1" s="1044"/>
      <c r="J1" s="1044"/>
      <c r="K1" s="1044"/>
      <c r="L1" s="1044"/>
      <c r="M1" s="1044"/>
      <c r="N1" s="1044"/>
      <c r="O1" s="1044"/>
      <c r="P1" s="1043" t="s">
        <v>400</v>
      </c>
      <c r="Q1" s="1043"/>
      <c r="R1" s="1043"/>
      <c r="S1" s="1043"/>
      <c r="T1" s="1043"/>
      <c r="U1" s="1043"/>
      <c r="V1" s="1043"/>
      <c r="W1" s="1043"/>
      <c r="X1" s="1043"/>
      <c r="Y1" s="1043"/>
      <c r="Z1" s="12"/>
      <c r="AA1" s="12"/>
      <c r="AB1" s="12"/>
      <c r="AC1" s="12"/>
    </row>
    <row r="2" spans="1:32" ht="20.25" customHeight="1" x14ac:dyDescent="0.15">
      <c r="A2" s="1040" t="s">
        <v>418</v>
      </c>
      <c r="B2" s="1040"/>
      <c r="C2" s="279"/>
      <c r="D2" s="279"/>
      <c r="E2" s="279"/>
      <c r="F2" s="279"/>
      <c r="G2" s="280"/>
      <c r="H2" s="280"/>
      <c r="I2" s="280"/>
      <c r="J2" s="280"/>
      <c r="K2" s="280"/>
      <c r="L2" s="280"/>
      <c r="M2" s="280"/>
      <c r="N2" s="280"/>
      <c r="O2" s="280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1030" t="s">
        <v>679</v>
      </c>
      <c r="AE2" s="1030"/>
      <c r="AF2" s="1030"/>
    </row>
    <row r="3" spans="1:32" s="45" customFormat="1" ht="30" customHeight="1" x14ac:dyDescent="0.15">
      <c r="A3" s="937" t="s">
        <v>173</v>
      </c>
      <c r="B3" s="938"/>
      <c r="C3" s="938" t="s">
        <v>166</v>
      </c>
      <c r="D3" s="938"/>
      <c r="E3" s="938"/>
      <c r="F3" s="938"/>
      <c r="G3" s="938"/>
      <c r="H3" s="938"/>
      <c r="I3" s="938"/>
      <c r="J3" s="938"/>
      <c r="K3" s="938"/>
      <c r="L3" s="938"/>
      <c r="M3" s="938" t="s">
        <v>167</v>
      </c>
      <c r="N3" s="938"/>
      <c r="O3" s="938"/>
      <c r="P3" s="938"/>
      <c r="Q3" s="938"/>
      <c r="R3" s="938"/>
      <c r="S3" s="938"/>
      <c r="T3" s="938"/>
      <c r="U3" s="938"/>
      <c r="V3" s="938"/>
      <c r="W3" s="938" t="s">
        <v>168</v>
      </c>
      <c r="X3" s="938"/>
      <c r="Y3" s="938"/>
      <c r="Z3" s="938"/>
      <c r="AA3" s="938"/>
      <c r="AB3" s="938"/>
      <c r="AC3" s="938"/>
      <c r="AD3" s="938"/>
      <c r="AE3" s="938"/>
      <c r="AF3" s="949"/>
    </row>
    <row r="4" spans="1:32" s="45" customFormat="1" ht="30" customHeight="1" x14ac:dyDescent="0.15">
      <c r="A4" s="937"/>
      <c r="B4" s="938"/>
      <c r="C4" s="1037" t="s">
        <v>644</v>
      </c>
      <c r="D4" s="1032" t="s">
        <v>568</v>
      </c>
      <c r="E4" s="1032"/>
      <c r="F4" s="1032"/>
      <c r="G4" s="1032"/>
      <c r="H4" s="1032" t="s">
        <v>175</v>
      </c>
      <c r="I4" s="1031" t="s">
        <v>316</v>
      </c>
      <c r="J4" s="1033" t="s">
        <v>356</v>
      </c>
      <c r="K4" s="1031" t="s">
        <v>176</v>
      </c>
      <c r="L4" s="1031" t="s">
        <v>177</v>
      </c>
      <c r="M4" s="1037" t="s">
        <v>166</v>
      </c>
      <c r="N4" s="1041" t="s">
        <v>505</v>
      </c>
      <c r="O4" s="1042"/>
      <c r="P4" s="1038" t="s">
        <v>506</v>
      </c>
      <c r="Q4" s="1039"/>
      <c r="R4" s="1032" t="s">
        <v>175</v>
      </c>
      <c r="S4" s="1031" t="s">
        <v>316</v>
      </c>
      <c r="T4" s="1033" t="s">
        <v>356</v>
      </c>
      <c r="U4" s="1031" t="s">
        <v>176</v>
      </c>
      <c r="V4" s="1031" t="s">
        <v>177</v>
      </c>
      <c r="W4" s="1037" t="s">
        <v>644</v>
      </c>
      <c r="X4" s="1032" t="s">
        <v>174</v>
      </c>
      <c r="Y4" s="1032"/>
      <c r="Z4" s="1032"/>
      <c r="AA4" s="1032"/>
      <c r="AB4" s="1032" t="s">
        <v>175</v>
      </c>
      <c r="AC4" s="1031" t="s">
        <v>316</v>
      </c>
      <c r="AD4" s="1033" t="s">
        <v>356</v>
      </c>
      <c r="AE4" s="1031" t="s">
        <v>176</v>
      </c>
      <c r="AF4" s="1035" t="s">
        <v>177</v>
      </c>
    </row>
    <row r="5" spans="1:32" s="45" customFormat="1" ht="45.75" customHeight="1" x14ac:dyDescent="0.15">
      <c r="A5" s="937"/>
      <c r="B5" s="938"/>
      <c r="C5" s="1037"/>
      <c r="D5" s="282" t="s">
        <v>166</v>
      </c>
      <c r="E5" s="585" t="s">
        <v>698</v>
      </c>
      <c r="F5" s="584" t="s">
        <v>696</v>
      </c>
      <c r="G5" s="584" t="s">
        <v>697</v>
      </c>
      <c r="H5" s="1032"/>
      <c r="I5" s="1032"/>
      <c r="J5" s="1034"/>
      <c r="K5" s="1032"/>
      <c r="L5" s="1032"/>
      <c r="M5" s="1037"/>
      <c r="N5" s="282" t="s">
        <v>166</v>
      </c>
      <c r="O5" s="587" t="s">
        <v>698</v>
      </c>
      <c r="P5" s="588" t="s">
        <v>696</v>
      </c>
      <c r="Q5" s="584" t="s">
        <v>697</v>
      </c>
      <c r="R5" s="1032"/>
      <c r="S5" s="1032"/>
      <c r="T5" s="1034"/>
      <c r="U5" s="1032"/>
      <c r="V5" s="1032"/>
      <c r="W5" s="1037"/>
      <c r="X5" s="282" t="s">
        <v>166</v>
      </c>
      <c r="Y5" s="585" t="s">
        <v>698</v>
      </c>
      <c r="Z5" s="584" t="s">
        <v>696</v>
      </c>
      <c r="AA5" s="584" t="s">
        <v>697</v>
      </c>
      <c r="AB5" s="1032"/>
      <c r="AC5" s="1032"/>
      <c r="AD5" s="1034"/>
      <c r="AE5" s="1032"/>
      <c r="AF5" s="1036"/>
    </row>
    <row r="6" spans="1:32" s="19" customFormat="1" ht="35.25" customHeight="1" x14ac:dyDescent="0.15">
      <c r="A6" s="283"/>
      <c r="B6" s="284" t="s">
        <v>166</v>
      </c>
      <c r="C6" s="526">
        <v>49685</v>
      </c>
      <c r="D6" s="526">
        <v>38576</v>
      </c>
      <c r="E6" s="526">
        <v>25561</v>
      </c>
      <c r="F6" s="526">
        <v>1187</v>
      </c>
      <c r="G6" s="526">
        <v>11828</v>
      </c>
      <c r="H6" s="526">
        <v>2942</v>
      </c>
      <c r="I6" s="526">
        <v>1066</v>
      </c>
      <c r="J6" s="526">
        <v>4034</v>
      </c>
      <c r="K6" s="526">
        <v>2438</v>
      </c>
      <c r="L6" s="526">
        <v>83</v>
      </c>
      <c r="M6" s="526">
        <v>28269</v>
      </c>
      <c r="N6" s="527">
        <v>21067</v>
      </c>
      <c r="O6" s="527">
        <v>17557</v>
      </c>
      <c r="P6" s="528">
        <v>624</v>
      </c>
      <c r="Q6" s="527">
        <v>2886</v>
      </c>
      <c r="R6" s="526">
        <v>2141</v>
      </c>
      <c r="S6" s="526">
        <v>921</v>
      </c>
      <c r="T6" s="526">
        <v>3250</v>
      </c>
      <c r="U6" s="526">
        <v>549</v>
      </c>
      <c r="V6" s="526">
        <v>8</v>
      </c>
      <c r="W6" s="526">
        <v>21416</v>
      </c>
      <c r="X6" s="526">
        <v>17509</v>
      </c>
      <c r="Y6" s="526">
        <v>8004</v>
      </c>
      <c r="Z6" s="526">
        <v>563</v>
      </c>
      <c r="AA6" s="526">
        <v>8942</v>
      </c>
      <c r="AB6" s="526">
        <v>801</v>
      </c>
      <c r="AC6" s="526">
        <v>145</v>
      </c>
      <c r="AD6" s="526">
        <v>784</v>
      </c>
      <c r="AE6" s="526">
        <v>1889</v>
      </c>
      <c r="AF6" s="527">
        <v>75</v>
      </c>
    </row>
    <row r="7" spans="1:32" s="19" customFormat="1" ht="35.25" customHeight="1" x14ac:dyDescent="0.15">
      <c r="A7" s="285" t="s">
        <v>357</v>
      </c>
      <c r="B7" s="286" t="s">
        <v>462</v>
      </c>
      <c r="C7" s="529">
        <v>3258</v>
      </c>
      <c r="D7" s="529">
        <v>547</v>
      </c>
      <c r="E7" s="529">
        <v>240</v>
      </c>
      <c r="F7" s="529">
        <v>6</v>
      </c>
      <c r="G7" s="529">
        <v>301</v>
      </c>
      <c r="H7" s="530">
        <v>68</v>
      </c>
      <c r="I7" s="530">
        <v>195</v>
      </c>
      <c r="J7" s="530">
        <v>1206</v>
      </c>
      <c r="K7" s="530">
        <v>1239</v>
      </c>
      <c r="L7" s="531" t="s">
        <v>178</v>
      </c>
      <c r="M7" s="529">
        <v>1910</v>
      </c>
      <c r="N7" s="532">
        <v>302</v>
      </c>
      <c r="O7" s="532">
        <v>193</v>
      </c>
      <c r="P7" s="533">
        <v>3</v>
      </c>
      <c r="Q7" s="529">
        <v>106</v>
      </c>
      <c r="R7" s="530">
        <v>50</v>
      </c>
      <c r="S7" s="530">
        <v>189</v>
      </c>
      <c r="T7" s="530">
        <v>1090</v>
      </c>
      <c r="U7" s="530">
        <v>276</v>
      </c>
      <c r="V7" s="534" t="s">
        <v>178</v>
      </c>
      <c r="W7" s="529">
        <v>1348</v>
      </c>
      <c r="X7" s="529">
        <v>245</v>
      </c>
      <c r="Y7" s="529">
        <v>47</v>
      </c>
      <c r="Z7" s="529">
        <v>3</v>
      </c>
      <c r="AA7" s="529">
        <v>195</v>
      </c>
      <c r="AB7" s="530">
        <v>18</v>
      </c>
      <c r="AC7" s="535">
        <v>6</v>
      </c>
      <c r="AD7" s="535">
        <v>116</v>
      </c>
      <c r="AE7" s="530">
        <v>963</v>
      </c>
      <c r="AF7" s="536" t="s">
        <v>178</v>
      </c>
    </row>
    <row r="8" spans="1:32" s="19" customFormat="1" ht="35.25" customHeight="1" x14ac:dyDescent="0.15">
      <c r="A8" s="285" t="s">
        <v>358</v>
      </c>
      <c r="B8" s="286" t="s">
        <v>463</v>
      </c>
      <c r="C8" s="529">
        <v>8</v>
      </c>
      <c r="D8" s="529">
        <v>1</v>
      </c>
      <c r="E8" s="529" t="s">
        <v>178</v>
      </c>
      <c r="F8" s="531" t="s">
        <v>178</v>
      </c>
      <c r="G8" s="529">
        <v>1</v>
      </c>
      <c r="H8" s="530">
        <v>4</v>
      </c>
      <c r="I8" s="531" t="s">
        <v>178</v>
      </c>
      <c r="J8" s="530">
        <v>1</v>
      </c>
      <c r="K8" s="531">
        <v>2</v>
      </c>
      <c r="L8" s="531" t="s">
        <v>178</v>
      </c>
      <c r="M8" s="529">
        <v>5</v>
      </c>
      <c r="N8" s="532">
        <v>1</v>
      </c>
      <c r="O8" s="532" t="s">
        <v>178</v>
      </c>
      <c r="P8" s="537" t="s">
        <v>178</v>
      </c>
      <c r="Q8" s="529">
        <v>1</v>
      </c>
      <c r="R8" s="530">
        <v>2</v>
      </c>
      <c r="S8" s="534" t="s">
        <v>178</v>
      </c>
      <c r="T8" s="534">
        <v>1</v>
      </c>
      <c r="U8" s="534">
        <v>1</v>
      </c>
      <c r="V8" s="534" t="s">
        <v>178</v>
      </c>
      <c r="W8" s="529">
        <v>3</v>
      </c>
      <c r="X8" s="534" t="s">
        <v>178</v>
      </c>
      <c r="Y8" s="534" t="s">
        <v>178</v>
      </c>
      <c r="Z8" s="534" t="s">
        <v>178</v>
      </c>
      <c r="AA8" s="534" t="s">
        <v>178</v>
      </c>
      <c r="AB8" s="531">
        <v>2</v>
      </c>
      <c r="AC8" s="534" t="s">
        <v>178</v>
      </c>
      <c r="AD8" s="538" t="s">
        <v>178</v>
      </c>
      <c r="AE8" s="534">
        <v>1</v>
      </c>
      <c r="AF8" s="536" t="s">
        <v>178</v>
      </c>
    </row>
    <row r="9" spans="1:32" s="19" customFormat="1" ht="35.25" customHeight="1" x14ac:dyDescent="0.15">
      <c r="A9" s="285" t="s">
        <v>359</v>
      </c>
      <c r="B9" s="422" t="s">
        <v>645</v>
      </c>
      <c r="C9" s="529">
        <v>88</v>
      </c>
      <c r="D9" s="529">
        <v>74</v>
      </c>
      <c r="E9" s="529">
        <v>65</v>
      </c>
      <c r="F9" s="531" t="s">
        <v>178</v>
      </c>
      <c r="G9" s="529">
        <v>9</v>
      </c>
      <c r="H9" s="530">
        <v>7</v>
      </c>
      <c r="I9" s="531">
        <v>3</v>
      </c>
      <c r="J9" s="530">
        <v>1</v>
      </c>
      <c r="K9" s="530">
        <v>2</v>
      </c>
      <c r="L9" s="531" t="s">
        <v>178</v>
      </c>
      <c r="M9" s="529">
        <v>70</v>
      </c>
      <c r="N9" s="532">
        <v>60</v>
      </c>
      <c r="O9" s="532">
        <v>55</v>
      </c>
      <c r="P9" s="537" t="s">
        <v>178</v>
      </c>
      <c r="Q9" s="534">
        <v>5</v>
      </c>
      <c r="R9" s="530">
        <v>5</v>
      </c>
      <c r="S9" s="531">
        <v>3</v>
      </c>
      <c r="T9" s="530">
        <v>1</v>
      </c>
      <c r="U9" s="531" t="s">
        <v>178</v>
      </c>
      <c r="V9" s="534" t="s">
        <v>178</v>
      </c>
      <c r="W9" s="529">
        <v>18</v>
      </c>
      <c r="X9" s="529">
        <v>14</v>
      </c>
      <c r="Y9" s="534">
        <v>10</v>
      </c>
      <c r="Z9" s="534" t="s">
        <v>178</v>
      </c>
      <c r="AA9" s="534">
        <v>4</v>
      </c>
      <c r="AB9" s="530">
        <v>2</v>
      </c>
      <c r="AC9" s="534" t="s">
        <v>178</v>
      </c>
      <c r="AD9" s="535" t="s">
        <v>178</v>
      </c>
      <c r="AE9" s="534">
        <v>2</v>
      </c>
      <c r="AF9" s="536" t="s">
        <v>178</v>
      </c>
    </row>
    <row r="10" spans="1:32" s="19" customFormat="1" ht="35.25" customHeight="1" x14ac:dyDescent="0.15">
      <c r="A10" s="285" t="s">
        <v>360</v>
      </c>
      <c r="B10" s="286" t="s">
        <v>464</v>
      </c>
      <c r="C10" s="529">
        <v>4246</v>
      </c>
      <c r="D10" s="529">
        <v>2522</v>
      </c>
      <c r="E10" s="529">
        <v>2162</v>
      </c>
      <c r="F10" s="529">
        <v>9</v>
      </c>
      <c r="G10" s="529">
        <v>351</v>
      </c>
      <c r="H10" s="530">
        <v>647</v>
      </c>
      <c r="I10" s="530">
        <v>188</v>
      </c>
      <c r="J10" s="530">
        <v>684</v>
      </c>
      <c r="K10" s="531">
        <v>201</v>
      </c>
      <c r="L10" s="531" t="s">
        <v>178</v>
      </c>
      <c r="M10" s="529">
        <v>3564</v>
      </c>
      <c r="N10" s="532">
        <v>2115</v>
      </c>
      <c r="O10" s="532">
        <v>1889</v>
      </c>
      <c r="P10" s="533">
        <v>5</v>
      </c>
      <c r="Q10" s="529">
        <v>221</v>
      </c>
      <c r="R10" s="530">
        <v>495</v>
      </c>
      <c r="S10" s="530">
        <v>188</v>
      </c>
      <c r="T10" s="530">
        <v>682</v>
      </c>
      <c r="U10" s="531">
        <v>80</v>
      </c>
      <c r="V10" s="534" t="s">
        <v>178</v>
      </c>
      <c r="W10" s="529">
        <v>682</v>
      </c>
      <c r="X10" s="529">
        <v>407</v>
      </c>
      <c r="Y10" s="529">
        <v>273</v>
      </c>
      <c r="Z10" s="529">
        <v>4</v>
      </c>
      <c r="AA10" s="529">
        <v>130</v>
      </c>
      <c r="AB10" s="530">
        <v>152</v>
      </c>
      <c r="AC10" s="538" t="s">
        <v>178</v>
      </c>
      <c r="AD10" s="538">
        <v>2</v>
      </c>
      <c r="AE10" s="531">
        <v>121</v>
      </c>
      <c r="AF10" s="536" t="s">
        <v>178</v>
      </c>
    </row>
    <row r="11" spans="1:32" s="19" customFormat="1" ht="35.25" customHeight="1" x14ac:dyDescent="0.15">
      <c r="A11" s="285" t="s">
        <v>361</v>
      </c>
      <c r="B11" s="286" t="s">
        <v>465</v>
      </c>
      <c r="C11" s="529">
        <v>13144</v>
      </c>
      <c r="D11" s="529">
        <v>11580</v>
      </c>
      <c r="E11" s="529">
        <v>8582</v>
      </c>
      <c r="F11" s="529">
        <v>694</v>
      </c>
      <c r="G11" s="529">
        <v>2304</v>
      </c>
      <c r="H11" s="530">
        <v>866</v>
      </c>
      <c r="I11" s="530">
        <v>110</v>
      </c>
      <c r="J11" s="530">
        <v>304</v>
      </c>
      <c r="K11" s="530">
        <v>185</v>
      </c>
      <c r="L11" s="538">
        <v>75</v>
      </c>
      <c r="M11" s="529">
        <v>8990</v>
      </c>
      <c r="N11" s="532">
        <v>7903</v>
      </c>
      <c r="O11" s="532">
        <v>6797</v>
      </c>
      <c r="P11" s="533">
        <v>403</v>
      </c>
      <c r="Q11" s="529">
        <v>703</v>
      </c>
      <c r="R11" s="530">
        <v>640</v>
      </c>
      <c r="S11" s="530">
        <v>104</v>
      </c>
      <c r="T11" s="530">
        <v>268</v>
      </c>
      <c r="U11" s="530">
        <v>47</v>
      </c>
      <c r="V11" s="539">
        <v>8</v>
      </c>
      <c r="W11" s="529">
        <v>4154</v>
      </c>
      <c r="X11" s="529">
        <v>3677</v>
      </c>
      <c r="Y11" s="529">
        <v>1785</v>
      </c>
      <c r="Z11" s="529">
        <v>291</v>
      </c>
      <c r="AA11" s="529">
        <v>1601</v>
      </c>
      <c r="AB11" s="530">
        <v>226</v>
      </c>
      <c r="AC11" s="535">
        <v>6</v>
      </c>
      <c r="AD11" s="535">
        <v>36</v>
      </c>
      <c r="AE11" s="530">
        <v>138</v>
      </c>
      <c r="AF11" s="540">
        <v>67</v>
      </c>
    </row>
    <row r="12" spans="1:32" s="19" customFormat="1" ht="35.25" customHeight="1" x14ac:dyDescent="0.15">
      <c r="A12" s="285" t="s">
        <v>362</v>
      </c>
      <c r="B12" s="421" t="s">
        <v>466</v>
      </c>
      <c r="C12" s="529">
        <v>140</v>
      </c>
      <c r="D12" s="529">
        <v>137</v>
      </c>
      <c r="E12" s="529">
        <v>118</v>
      </c>
      <c r="F12" s="529">
        <v>2</v>
      </c>
      <c r="G12" s="529">
        <v>17</v>
      </c>
      <c r="H12" s="530">
        <v>2</v>
      </c>
      <c r="I12" s="531" t="s">
        <v>178</v>
      </c>
      <c r="J12" s="531">
        <v>1</v>
      </c>
      <c r="K12" s="531" t="s">
        <v>178</v>
      </c>
      <c r="L12" s="531" t="s">
        <v>178</v>
      </c>
      <c r="M12" s="529">
        <v>114</v>
      </c>
      <c r="N12" s="532">
        <v>112</v>
      </c>
      <c r="O12" s="532">
        <v>105</v>
      </c>
      <c r="P12" s="537">
        <v>1</v>
      </c>
      <c r="Q12" s="529">
        <v>6</v>
      </c>
      <c r="R12" s="530">
        <v>1</v>
      </c>
      <c r="S12" s="534" t="s">
        <v>178</v>
      </c>
      <c r="T12" s="534">
        <v>1</v>
      </c>
      <c r="U12" s="534" t="s">
        <v>178</v>
      </c>
      <c r="V12" s="534" t="s">
        <v>178</v>
      </c>
      <c r="W12" s="529">
        <v>26</v>
      </c>
      <c r="X12" s="529">
        <v>25</v>
      </c>
      <c r="Y12" s="529">
        <v>13</v>
      </c>
      <c r="Z12" s="529">
        <v>1</v>
      </c>
      <c r="AA12" s="529">
        <v>11</v>
      </c>
      <c r="AB12" s="534">
        <v>1</v>
      </c>
      <c r="AC12" s="534" t="s">
        <v>178</v>
      </c>
      <c r="AD12" s="534" t="s">
        <v>178</v>
      </c>
      <c r="AE12" s="534" t="s">
        <v>178</v>
      </c>
      <c r="AF12" s="536" t="s">
        <v>178</v>
      </c>
    </row>
    <row r="13" spans="1:32" s="19" customFormat="1" ht="35.25" customHeight="1" x14ac:dyDescent="0.15">
      <c r="A13" s="285" t="s">
        <v>363</v>
      </c>
      <c r="B13" s="287" t="s">
        <v>467</v>
      </c>
      <c r="C13" s="529">
        <v>467</v>
      </c>
      <c r="D13" s="529">
        <v>408</v>
      </c>
      <c r="E13" s="529">
        <v>343</v>
      </c>
      <c r="F13" s="529">
        <v>15</v>
      </c>
      <c r="G13" s="529">
        <v>50</v>
      </c>
      <c r="H13" s="530">
        <v>33</v>
      </c>
      <c r="I13" s="531">
        <v>1</v>
      </c>
      <c r="J13" s="531">
        <v>23</v>
      </c>
      <c r="K13" s="531">
        <v>1</v>
      </c>
      <c r="L13" s="531" t="s">
        <v>178</v>
      </c>
      <c r="M13" s="529">
        <v>360</v>
      </c>
      <c r="N13" s="532">
        <v>311</v>
      </c>
      <c r="O13" s="532">
        <v>282</v>
      </c>
      <c r="P13" s="533">
        <v>11</v>
      </c>
      <c r="Q13" s="529">
        <v>18</v>
      </c>
      <c r="R13" s="530">
        <v>28</v>
      </c>
      <c r="S13" s="534">
        <v>1</v>
      </c>
      <c r="T13" s="531">
        <v>19</v>
      </c>
      <c r="U13" s="531" t="s">
        <v>178</v>
      </c>
      <c r="V13" s="534" t="s">
        <v>178</v>
      </c>
      <c r="W13" s="529">
        <v>107</v>
      </c>
      <c r="X13" s="529">
        <v>97</v>
      </c>
      <c r="Y13" s="529">
        <v>61</v>
      </c>
      <c r="Z13" s="529">
        <v>4</v>
      </c>
      <c r="AA13" s="529">
        <v>32</v>
      </c>
      <c r="AB13" s="531">
        <v>5</v>
      </c>
      <c r="AC13" s="538" t="s">
        <v>178</v>
      </c>
      <c r="AD13" s="534">
        <v>4</v>
      </c>
      <c r="AE13" s="534">
        <v>1</v>
      </c>
      <c r="AF13" s="536" t="s">
        <v>178</v>
      </c>
    </row>
    <row r="14" spans="1:32" s="19" customFormat="1" ht="35.25" customHeight="1" x14ac:dyDescent="0.15">
      <c r="A14" s="285" t="s">
        <v>364</v>
      </c>
      <c r="B14" s="286" t="s">
        <v>468</v>
      </c>
      <c r="C14" s="529">
        <v>2761</v>
      </c>
      <c r="D14" s="529">
        <v>2538</v>
      </c>
      <c r="E14" s="529">
        <v>1723</v>
      </c>
      <c r="F14" s="529">
        <v>80</v>
      </c>
      <c r="G14" s="529">
        <v>735</v>
      </c>
      <c r="H14" s="530">
        <v>97</v>
      </c>
      <c r="I14" s="530">
        <v>13</v>
      </c>
      <c r="J14" s="530">
        <v>92</v>
      </c>
      <c r="K14" s="530">
        <v>8</v>
      </c>
      <c r="L14" s="531" t="s">
        <v>178</v>
      </c>
      <c r="M14" s="529">
        <v>2096</v>
      </c>
      <c r="N14" s="532">
        <v>1907</v>
      </c>
      <c r="O14" s="532">
        <v>1560</v>
      </c>
      <c r="P14" s="533">
        <v>55</v>
      </c>
      <c r="Q14" s="529">
        <v>292</v>
      </c>
      <c r="R14" s="530">
        <v>73</v>
      </c>
      <c r="S14" s="530">
        <v>13</v>
      </c>
      <c r="T14" s="530">
        <v>87</v>
      </c>
      <c r="U14" s="530">
        <v>3</v>
      </c>
      <c r="V14" s="534" t="s">
        <v>178</v>
      </c>
      <c r="W14" s="529">
        <v>665</v>
      </c>
      <c r="X14" s="529">
        <v>631</v>
      </c>
      <c r="Y14" s="529">
        <v>163</v>
      </c>
      <c r="Z14" s="529">
        <v>25</v>
      </c>
      <c r="AA14" s="529">
        <v>443</v>
      </c>
      <c r="AB14" s="530">
        <v>24</v>
      </c>
      <c r="AC14" s="534" t="s">
        <v>178</v>
      </c>
      <c r="AD14" s="538">
        <v>5</v>
      </c>
      <c r="AE14" s="530">
        <v>5</v>
      </c>
      <c r="AF14" s="536" t="s">
        <v>178</v>
      </c>
    </row>
    <row r="15" spans="1:32" s="19" customFormat="1" ht="35.25" customHeight="1" x14ac:dyDescent="0.15">
      <c r="A15" s="285" t="s">
        <v>302</v>
      </c>
      <c r="B15" s="286" t="s">
        <v>469</v>
      </c>
      <c r="C15" s="529">
        <v>7103</v>
      </c>
      <c r="D15" s="529">
        <v>5638</v>
      </c>
      <c r="E15" s="529">
        <v>2788</v>
      </c>
      <c r="F15" s="529">
        <v>115</v>
      </c>
      <c r="G15" s="529">
        <v>2735</v>
      </c>
      <c r="H15" s="530">
        <v>588</v>
      </c>
      <c r="I15" s="530">
        <v>128</v>
      </c>
      <c r="J15" s="530">
        <v>453</v>
      </c>
      <c r="K15" s="530">
        <v>274</v>
      </c>
      <c r="L15" s="531" t="s">
        <v>178</v>
      </c>
      <c r="M15" s="529">
        <v>3322</v>
      </c>
      <c r="N15" s="532">
        <v>2445</v>
      </c>
      <c r="O15" s="532">
        <v>1891</v>
      </c>
      <c r="P15" s="533">
        <v>42</v>
      </c>
      <c r="Q15" s="529">
        <v>512</v>
      </c>
      <c r="R15" s="530">
        <v>405</v>
      </c>
      <c r="S15" s="530">
        <v>101</v>
      </c>
      <c r="T15" s="530">
        <v>310</v>
      </c>
      <c r="U15" s="530">
        <v>49</v>
      </c>
      <c r="V15" s="534" t="s">
        <v>178</v>
      </c>
      <c r="W15" s="529">
        <v>3781</v>
      </c>
      <c r="X15" s="529">
        <v>3193</v>
      </c>
      <c r="Y15" s="529">
        <v>897</v>
      </c>
      <c r="Z15" s="529">
        <v>73</v>
      </c>
      <c r="AA15" s="529">
        <v>2223</v>
      </c>
      <c r="AB15" s="530">
        <v>183</v>
      </c>
      <c r="AC15" s="538">
        <v>27</v>
      </c>
      <c r="AD15" s="535">
        <v>143</v>
      </c>
      <c r="AE15" s="530">
        <v>225</v>
      </c>
      <c r="AF15" s="536" t="s">
        <v>178</v>
      </c>
    </row>
    <row r="16" spans="1:32" s="19" customFormat="1" ht="35.25" customHeight="1" x14ac:dyDescent="0.15">
      <c r="A16" s="285" t="s">
        <v>303</v>
      </c>
      <c r="B16" s="286" t="s">
        <v>470</v>
      </c>
      <c r="C16" s="529">
        <v>828</v>
      </c>
      <c r="D16" s="529">
        <v>755</v>
      </c>
      <c r="E16" s="529">
        <v>616</v>
      </c>
      <c r="F16" s="529">
        <v>3</v>
      </c>
      <c r="G16" s="529">
        <v>136</v>
      </c>
      <c r="H16" s="530">
        <v>37</v>
      </c>
      <c r="I16" s="530">
        <v>4</v>
      </c>
      <c r="J16" s="530">
        <v>29</v>
      </c>
      <c r="K16" s="530">
        <v>1</v>
      </c>
      <c r="L16" s="531" t="s">
        <v>178</v>
      </c>
      <c r="M16" s="529">
        <v>362</v>
      </c>
      <c r="N16" s="532">
        <v>307</v>
      </c>
      <c r="O16" s="532">
        <v>289</v>
      </c>
      <c r="P16" s="537" t="s">
        <v>178</v>
      </c>
      <c r="Q16" s="529">
        <v>18</v>
      </c>
      <c r="R16" s="530">
        <v>29</v>
      </c>
      <c r="S16" s="530">
        <v>3</v>
      </c>
      <c r="T16" s="530">
        <v>21</v>
      </c>
      <c r="U16" s="534" t="s">
        <v>178</v>
      </c>
      <c r="V16" s="534" t="s">
        <v>178</v>
      </c>
      <c r="W16" s="529">
        <v>466</v>
      </c>
      <c r="X16" s="529">
        <v>448</v>
      </c>
      <c r="Y16" s="529">
        <v>327</v>
      </c>
      <c r="Z16" s="529">
        <v>3</v>
      </c>
      <c r="AA16" s="529">
        <v>118</v>
      </c>
      <c r="AB16" s="530">
        <v>8</v>
      </c>
      <c r="AC16" s="534">
        <v>1</v>
      </c>
      <c r="AD16" s="535">
        <v>8</v>
      </c>
      <c r="AE16" s="530">
        <v>1</v>
      </c>
      <c r="AF16" s="536" t="s">
        <v>178</v>
      </c>
    </row>
    <row r="17" spans="1:32" s="19" customFormat="1" ht="35.25" customHeight="1" x14ac:dyDescent="0.15">
      <c r="A17" s="285" t="s">
        <v>304</v>
      </c>
      <c r="B17" s="286" t="s">
        <v>471</v>
      </c>
      <c r="C17" s="529">
        <v>519</v>
      </c>
      <c r="D17" s="529">
        <v>334</v>
      </c>
      <c r="E17" s="529">
        <v>232</v>
      </c>
      <c r="F17" s="529">
        <v>4</v>
      </c>
      <c r="G17" s="529">
        <v>98</v>
      </c>
      <c r="H17" s="530">
        <v>116</v>
      </c>
      <c r="I17" s="530">
        <v>5</v>
      </c>
      <c r="J17" s="530">
        <v>51</v>
      </c>
      <c r="K17" s="530">
        <v>13</v>
      </c>
      <c r="L17" s="531" t="s">
        <v>178</v>
      </c>
      <c r="M17" s="529">
        <v>313</v>
      </c>
      <c r="N17" s="532">
        <v>193</v>
      </c>
      <c r="O17" s="532">
        <v>163</v>
      </c>
      <c r="P17" s="533">
        <v>3</v>
      </c>
      <c r="Q17" s="529">
        <v>27</v>
      </c>
      <c r="R17" s="530">
        <v>74</v>
      </c>
      <c r="S17" s="530">
        <v>4</v>
      </c>
      <c r="T17" s="530">
        <v>37</v>
      </c>
      <c r="U17" s="531">
        <v>5</v>
      </c>
      <c r="V17" s="534" t="s">
        <v>178</v>
      </c>
      <c r="W17" s="529">
        <v>206</v>
      </c>
      <c r="X17" s="529">
        <v>141</v>
      </c>
      <c r="Y17" s="529">
        <v>69</v>
      </c>
      <c r="Z17" s="529">
        <v>1</v>
      </c>
      <c r="AA17" s="529">
        <v>71</v>
      </c>
      <c r="AB17" s="530">
        <v>42</v>
      </c>
      <c r="AC17" s="538">
        <v>1</v>
      </c>
      <c r="AD17" s="535">
        <v>14</v>
      </c>
      <c r="AE17" s="530">
        <v>8</v>
      </c>
      <c r="AF17" s="536" t="s">
        <v>178</v>
      </c>
    </row>
    <row r="18" spans="1:32" s="19" customFormat="1" ht="35.25" customHeight="1" x14ac:dyDescent="0.15">
      <c r="A18" s="285" t="s">
        <v>305</v>
      </c>
      <c r="B18" s="422" t="s">
        <v>472</v>
      </c>
      <c r="C18" s="529">
        <v>1042</v>
      </c>
      <c r="D18" s="529">
        <v>685</v>
      </c>
      <c r="E18" s="529">
        <v>546</v>
      </c>
      <c r="F18" s="529">
        <v>15</v>
      </c>
      <c r="G18" s="529">
        <v>124</v>
      </c>
      <c r="H18" s="530">
        <v>93</v>
      </c>
      <c r="I18" s="530">
        <v>61</v>
      </c>
      <c r="J18" s="530">
        <v>146</v>
      </c>
      <c r="K18" s="530">
        <v>56</v>
      </c>
      <c r="L18" s="531" t="s">
        <v>178</v>
      </c>
      <c r="M18" s="529">
        <v>715</v>
      </c>
      <c r="N18" s="532">
        <v>441</v>
      </c>
      <c r="O18" s="532">
        <v>401</v>
      </c>
      <c r="P18" s="533">
        <v>10</v>
      </c>
      <c r="Q18" s="529">
        <v>30</v>
      </c>
      <c r="R18" s="530">
        <v>76</v>
      </c>
      <c r="S18" s="530">
        <v>57</v>
      </c>
      <c r="T18" s="530">
        <v>132</v>
      </c>
      <c r="U18" s="530">
        <v>8</v>
      </c>
      <c r="V18" s="534" t="s">
        <v>178</v>
      </c>
      <c r="W18" s="529">
        <v>327</v>
      </c>
      <c r="X18" s="529">
        <v>244</v>
      </c>
      <c r="Y18" s="529">
        <v>145</v>
      </c>
      <c r="Z18" s="529">
        <v>5</v>
      </c>
      <c r="AA18" s="529">
        <v>94</v>
      </c>
      <c r="AB18" s="530">
        <v>17</v>
      </c>
      <c r="AC18" s="538">
        <v>4</v>
      </c>
      <c r="AD18" s="535">
        <v>14</v>
      </c>
      <c r="AE18" s="530">
        <v>48</v>
      </c>
      <c r="AF18" s="536" t="s">
        <v>178</v>
      </c>
    </row>
    <row r="19" spans="1:32" s="19" customFormat="1" ht="35.25" customHeight="1" x14ac:dyDescent="0.15">
      <c r="A19" s="285" t="s">
        <v>306</v>
      </c>
      <c r="B19" s="286" t="s">
        <v>473</v>
      </c>
      <c r="C19" s="529">
        <v>2286</v>
      </c>
      <c r="D19" s="529">
        <v>1719</v>
      </c>
      <c r="E19" s="529">
        <v>444</v>
      </c>
      <c r="F19" s="529">
        <v>29</v>
      </c>
      <c r="G19" s="529">
        <v>1246</v>
      </c>
      <c r="H19" s="530">
        <v>82</v>
      </c>
      <c r="I19" s="530">
        <v>112</v>
      </c>
      <c r="J19" s="530">
        <v>172</v>
      </c>
      <c r="K19" s="530">
        <v>199</v>
      </c>
      <c r="L19" s="531" t="s">
        <v>178</v>
      </c>
      <c r="M19" s="529">
        <v>753</v>
      </c>
      <c r="N19" s="532">
        <v>467</v>
      </c>
      <c r="O19" s="532">
        <v>260</v>
      </c>
      <c r="P19" s="533">
        <v>9</v>
      </c>
      <c r="Q19" s="529">
        <v>198</v>
      </c>
      <c r="R19" s="530">
        <v>53</v>
      </c>
      <c r="S19" s="530">
        <v>80</v>
      </c>
      <c r="T19" s="530">
        <v>114</v>
      </c>
      <c r="U19" s="530">
        <v>38</v>
      </c>
      <c r="V19" s="534" t="s">
        <v>178</v>
      </c>
      <c r="W19" s="529">
        <v>1533</v>
      </c>
      <c r="X19" s="529">
        <v>1252</v>
      </c>
      <c r="Y19" s="529">
        <v>184</v>
      </c>
      <c r="Z19" s="529">
        <v>20</v>
      </c>
      <c r="AA19" s="529">
        <v>1048</v>
      </c>
      <c r="AB19" s="530">
        <v>29</v>
      </c>
      <c r="AC19" s="535">
        <v>32</v>
      </c>
      <c r="AD19" s="535">
        <v>58</v>
      </c>
      <c r="AE19" s="530">
        <v>161</v>
      </c>
      <c r="AF19" s="536" t="s">
        <v>178</v>
      </c>
    </row>
    <row r="20" spans="1:32" s="19" customFormat="1" ht="35.25" customHeight="1" x14ac:dyDescent="0.15">
      <c r="A20" s="285" t="s">
        <v>307</v>
      </c>
      <c r="B20" s="422" t="s">
        <v>474</v>
      </c>
      <c r="C20" s="529">
        <v>1954</v>
      </c>
      <c r="D20" s="529">
        <v>1436</v>
      </c>
      <c r="E20" s="529">
        <v>694</v>
      </c>
      <c r="F20" s="529">
        <v>7</v>
      </c>
      <c r="G20" s="529">
        <v>735</v>
      </c>
      <c r="H20" s="530">
        <v>57</v>
      </c>
      <c r="I20" s="530">
        <v>86</v>
      </c>
      <c r="J20" s="530">
        <v>268</v>
      </c>
      <c r="K20" s="530">
        <v>100</v>
      </c>
      <c r="L20" s="538" t="s">
        <v>178</v>
      </c>
      <c r="M20" s="529">
        <v>783</v>
      </c>
      <c r="N20" s="532">
        <v>584</v>
      </c>
      <c r="O20" s="532">
        <v>380</v>
      </c>
      <c r="P20" s="533">
        <v>3</v>
      </c>
      <c r="Q20" s="529">
        <v>201</v>
      </c>
      <c r="R20" s="530">
        <v>36</v>
      </c>
      <c r="S20" s="530">
        <v>46</v>
      </c>
      <c r="T20" s="530">
        <v>104</v>
      </c>
      <c r="U20" s="530">
        <v>10</v>
      </c>
      <c r="V20" s="534" t="s">
        <v>178</v>
      </c>
      <c r="W20" s="529">
        <v>1171</v>
      </c>
      <c r="X20" s="529">
        <v>852</v>
      </c>
      <c r="Y20" s="529">
        <v>314</v>
      </c>
      <c r="Z20" s="529">
        <v>4</v>
      </c>
      <c r="AA20" s="529">
        <v>534</v>
      </c>
      <c r="AB20" s="530">
        <v>21</v>
      </c>
      <c r="AC20" s="535">
        <v>40</v>
      </c>
      <c r="AD20" s="535">
        <v>164</v>
      </c>
      <c r="AE20" s="530">
        <v>90</v>
      </c>
      <c r="AF20" s="540" t="s">
        <v>178</v>
      </c>
    </row>
    <row r="21" spans="1:32" s="19" customFormat="1" ht="35.25" customHeight="1" x14ac:dyDescent="0.15">
      <c r="A21" s="285" t="s">
        <v>308</v>
      </c>
      <c r="B21" s="286" t="s">
        <v>475</v>
      </c>
      <c r="C21" s="529">
        <v>1883</v>
      </c>
      <c r="D21" s="529">
        <v>1715</v>
      </c>
      <c r="E21" s="529">
        <v>1263</v>
      </c>
      <c r="F21" s="529">
        <v>17</v>
      </c>
      <c r="G21" s="529">
        <v>435</v>
      </c>
      <c r="H21" s="530">
        <v>21</v>
      </c>
      <c r="I21" s="530">
        <v>30</v>
      </c>
      <c r="J21" s="530">
        <v>101</v>
      </c>
      <c r="K21" s="530">
        <v>14</v>
      </c>
      <c r="L21" s="531" t="s">
        <v>178</v>
      </c>
      <c r="M21" s="529">
        <v>742</v>
      </c>
      <c r="N21" s="532">
        <v>676</v>
      </c>
      <c r="O21" s="532">
        <v>575</v>
      </c>
      <c r="P21" s="533">
        <v>5</v>
      </c>
      <c r="Q21" s="529">
        <v>96</v>
      </c>
      <c r="R21" s="530">
        <v>14</v>
      </c>
      <c r="S21" s="530">
        <v>17</v>
      </c>
      <c r="T21" s="530">
        <v>30</v>
      </c>
      <c r="U21" s="531">
        <v>4</v>
      </c>
      <c r="V21" s="534" t="s">
        <v>178</v>
      </c>
      <c r="W21" s="529">
        <v>1141</v>
      </c>
      <c r="X21" s="529">
        <v>1039</v>
      </c>
      <c r="Y21" s="529">
        <v>688</v>
      </c>
      <c r="Z21" s="529">
        <v>12</v>
      </c>
      <c r="AA21" s="529">
        <v>339</v>
      </c>
      <c r="AB21" s="530">
        <v>7</v>
      </c>
      <c r="AC21" s="535">
        <v>13</v>
      </c>
      <c r="AD21" s="535">
        <v>71</v>
      </c>
      <c r="AE21" s="530">
        <v>10</v>
      </c>
      <c r="AF21" s="536" t="s">
        <v>178</v>
      </c>
    </row>
    <row r="22" spans="1:32" s="19" customFormat="1" ht="35.25" customHeight="1" x14ac:dyDescent="0.15">
      <c r="A22" s="285" t="s">
        <v>309</v>
      </c>
      <c r="B22" s="286" t="s">
        <v>476</v>
      </c>
      <c r="C22" s="529">
        <v>5299</v>
      </c>
      <c r="D22" s="529">
        <v>4935</v>
      </c>
      <c r="E22" s="529">
        <v>3270</v>
      </c>
      <c r="F22" s="529">
        <v>68</v>
      </c>
      <c r="G22" s="529">
        <v>1597</v>
      </c>
      <c r="H22" s="530">
        <v>72</v>
      </c>
      <c r="I22" s="531">
        <v>93</v>
      </c>
      <c r="J22" s="531">
        <v>109</v>
      </c>
      <c r="K22" s="531">
        <v>79</v>
      </c>
      <c r="L22" s="531" t="s">
        <v>178</v>
      </c>
      <c r="M22" s="529">
        <v>1204</v>
      </c>
      <c r="N22" s="529">
        <v>1000</v>
      </c>
      <c r="O22" s="532">
        <v>846</v>
      </c>
      <c r="P22" s="533">
        <v>11</v>
      </c>
      <c r="Q22" s="529">
        <v>143</v>
      </c>
      <c r="R22" s="530">
        <v>42</v>
      </c>
      <c r="S22" s="531">
        <v>80</v>
      </c>
      <c r="T22" s="531">
        <v>71</v>
      </c>
      <c r="U22" s="531">
        <v>9</v>
      </c>
      <c r="V22" s="534" t="s">
        <v>178</v>
      </c>
      <c r="W22" s="529">
        <v>4095</v>
      </c>
      <c r="X22" s="529">
        <v>3935</v>
      </c>
      <c r="Y22" s="529">
        <v>2424</v>
      </c>
      <c r="Z22" s="529">
        <v>57</v>
      </c>
      <c r="AA22" s="529">
        <v>1454</v>
      </c>
      <c r="AB22" s="531">
        <v>30</v>
      </c>
      <c r="AC22" s="538">
        <v>13</v>
      </c>
      <c r="AD22" s="538">
        <v>38</v>
      </c>
      <c r="AE22" s="531">
        <v>70</v>
      </c>
      <c r="AF22" s="536" t="s">
        <v>178</v>
      </c>
    </row>
    <row r="23" spans="1:32" s="19" customFormat="1" ht="35.25" customHeight="1" x14ac:dyDescent="0.15">
      <c r="A23" s="285" t="s">
        <v>310</v>
      </c>
      <c r="B23" s="287" t="s">
        <v>477</v>
      </c>
      <c r="C23" s="529">
        <v>466</v>
      </c>
      <c r="D23" s="529">
        <v>460</v>
      </c>
      <c r="E23" s="529">
        <v>327</v>
      </c>
      <c r="F23" s="529">
        <v>9</v>
      </c>
      <c r="G23" s="529">
        <v>124</v>
      </c>
      <c r="H23" s="530">
        <v>4</v>
      </c>
      <c r="I23" s="531">
        <v>1</v>
      </c>
      <c r="J23" s="531">
        <v>1</v>
      </c>
      <c r="K23" s="531" t="s">
        <v>178</v>
      </c>
      <c r="L23" s="531" t="s">
        <v>178</v>
      </c>
      <c r="M23" s="529">
        <v>267</v>
      </c>
      <c r="N23" s="532">
        <v>261</v>
      </c>
      <c r="O23" s="532">
        <v>214</v>
      </c>
      <c r="P23" s="533">
        <v>4</v>
      </c>
      <c r="Q23" s="529">
        <v>43</v>
      </c>
      <c r="R23" s="530">
        <v>4</v>
      </c>
      <c r="S23" s="534">
        <v>1</v>
      </c>
      <c r="T23" s="534">
        <v>1</v>
      </c>
      <c r="U23" s="534" t="s">
        <v>178</v>
      </c>
      <c r="V23" s="534" t="s">
        <v>178</v>
      </c>
      <c r="W23" s="529">
        <v>199</v>
      </c>
      <c r="X23" s="529">
        <v>199</v>
      </c>
      <c r="Y23" s="529">
        <v>113</v>
      </c>
      <c r="Z23" s="529">
        <v>5</v>
      </c>
      <c r="AA23" s="529">
        <v>81</v>
      </c>
      <c r="AB23" s="534" t="s">
        <v>178</v>
      </c>
      <c r="AC23" s="534" t="s">
        <v>178</v>
      </c>
      <c r="AD23" s="534" t="s">
        <v>178</v>
      </c>
      <c r="AE23" s="534" t="s">
        <v>178</v>
      </c>
      <c r="AF23" s="536" t="s">
        <v>178</v>
      </c>
    </row>
    <row r="24" spans="1:32" s="19" customFormat="1" ht="35.25" customHeight="1" x14ac:dyDescent="0.15">
      <c r="A24" s="285" t="s">
        <v>311</v>
      </c>
      <c r="B24" s="420" t="s">
        <v>646</v>
      </c>
      <c r="C24" s="529">
        <v>2213</v>
      </c>
      <c r="D24" s="529">
        <v>1609</v>
      </c>
      <c r="E24" s="529">
        <v>1042</v>
      </c>
      <c r="F24" s="529">
        <v>44</v>
      </c>
      <c r="G24" s="529">
        <v>523</v>
      </c>
      <c r="H24" s="531">
        <v>142</v>
      </c>
      <c r="I24" s="531">
        <v>30</v>
      </c>
      <c r="J24" s="531">
        <v>364</v>
      </c>
      <c r="K24" s="531">
        <v>56</v>
      </c>
      <c r="L24" s="538">
        <v>8</v>
      </c>
      <c r="M24" s="529">
        <v>1427</v>
      </c>
      <c r="N24" s="532">
        <v>1010</v>
      </c>
      <c r="O24" s="532">
        <v>795</v>
      </c>
      <c r="P24" s="533">
        <v>26</v>
      </c>
      <c r="Q24" s="529">
        <v>189</v>
      </c>
      <c r="R24" s="531">
        <v>111</v>
      </c>
      <c r="S24" s="531">
        <v>28</v>
      </c>
      <c r="T24" s="531">
        <v>261</v>
      </c>
      <c r="U24" s="531">
        <v>17</v>
      </c>
      <c r="V24" s="534" t="s">
        <v>178</v>
      </c>
      <c r="W24" s="529">
        <v>786</v>
      </c>
      <c r="X24" s="529">
        <v>599</v>
      </c>
      <c r="Y24" s="529">
        <v>247</v>
      </c>
      <c r="Z24" s="529">
        <v>18</v>
      </c>
      <c r="AA24" s="529">
        <v>334</v>
      </c>
      <c r="AB24" s="531">
        <v>31</v>
      </c>
      <c r="AC24" s="538">
        <v>2</v>
      </c>
      <c r="AD24" s="538">
        <v>103</v>
      </c>
      <c r="AE24" s="531">
        <v>39</v>
      </c>
      <c r="AF24" s="540">
        <v>8</v>
      </c>
    </row>
    <row r="25" spans="1:32" s="19" customFormat="1" ht="35.25" customHeight="1" x14ac:dyDescent="0.15">
      <c r="A25" s="285" t="s">
        <v>478</v>
      </c>
      <c r="B25" s="420" t="s">
        <v>647</v>
      </c>
      <c r="C25" s="529">
        <v>1209</v>
      </c>
      <c r="D25" s="529">
        <v>1209</v>
      </c>
      <c r="E25" s="529">
        <v>990</v>
      </c>
      <c r="F25" s="529">
        <v>13</v>
      </c>
      <c r="G25" s="529">
        <v>206</v>
      </c>
      <c r="H25" s="531" t="s">
        <v>178</v>
      </c>
      <c r="I25" s="531" t="s">
        <v>178</v>
      </c>
      <c r="J25" s="531" t="s">
        <v>178</v>
      </c>
      <c r="K25" s="531" t="s">
        <v>178</v>
      </c>
      <c r="L25" s="531" t="s">
        <v>178</v>
      </c>
      <c r="M25" s="529">
        <v>823</v>
      </c>
      <c r="N25" s="532">
        <v>823</v>
      </c>
      <c r="O25" s="532">
        <v>778</v>
      </c>
      <c r="P25" s="533">
        <v>1</v>
      </c>
      <c r="Q25" s="529">
        <v>44</v>
      </c>
      <c r="R25" s="534" t="s">
        <v>178</v>
      </c>
      <c r="S25" s="534" t="s">
        <v>178</v>
      </c>
      <c r="T25" s="534" t="s">
        <v>178</v>
      </c>
      <c r="U25" s="534" t="s">
        <v>178</v>
      </c>
      <c r="V25" s="534" t="s">
        <v>178</v>
      </c>
      <c r="W25" s="529">
        <v>386</v>
      </c>
      <c r="X25" s="529">
        <v>386</v>
      </c>
      <c r="Y25" s="529">
        <v>212</v>
      </c>
      <c r="Z25" s="529">
        <v>12</v>
      </c>
      <c r="AA25" s="529">
        <v>162</v>
      </c>
      <c r="AB25" s="534" t="s">
        <v>178</v>
      </c>
      <c r="AC25" s="534" t="s">
        <v>178</v>
      </c>
      <c r="AD25" s="534" t="s">
        <v>178</v>
      </c>
      <c r="AE25" s="534" t="s">
        <v>178</v>
      </c>
      <c r="AF25" s="536" t="s">
        <v>178</v>
      </c>
    </row>
    <row r="26" spans="1:32" s="19" customFormat="1" ht="35.25" customHeight="1" x14ac:dyDescent="0.15">
      <c r="A26" s="285" t="s">
        <v>479</v>
      </c>
      <c r="B26" s="286" t="s">
        <v>480</v>
      </c>
      <c r="C26" s="529">
        <v>771</v>
      </c>
      <c r="D26" s="529">
        <v>274</v>
      </c>
      <c r="E26" s="529">
        <v>116</v>
      </c>
      <c r="F26" s="529">
        <v>57</v>
      </c>
      <c r="G26" s="529">
        <v>101</v>
      </c>
      <c r="H26" s="530">
        <v>6</v>
      </c>
      <c r="I26" s="530">
        <v>6</v>
      </c>
      <c r="J26" s="530">
        <v>28</v>
      </c>
      <c r="K26" s="530">
        <v>8</v>
      </c>
      <c r="L26" s="538" t="s">
        <v>178</v>
      </c>
      <c r="M26" s="529">
        <v>449</v>
      </c>
      <c r="N26" s="532">
        <v>149</v>
      </c>
      <c r="O26" s="532">
        <v>84</v>
      </c>
      <c r="P26" s="533">
        <v>32</v>
      </c>
      <c r="Q26" s="529">
        <v>33</v>
      </c>
      <c r="R26" s="530">
        <v>3</v>
      </c>
      <c r="S26" s="530">
        <v>6</v>
      </c>
      <c r="T26" s="530">
        <v>20</v>
      </c>
      <c r="U26" s="530">
        <v>2</v>
      </c>
      <c r="V26" s="534" t="s">
        <v>178</v>
      </c>
      <c r="W26" s="529">
        <v>322</v>
      </c>
      <c r="X26" s="529">
        <v>125</v>
      </c>
      <c r="Y26" s="529">
        <v>32</v>
      </c>
      <c r="Z26" s="529">
        <v>25</v>
      </c>
      <c r="AA26" s="529">
        <v>68</v>
      </c>
      <c r="AB26" s="530">
        <v>3</v>
      </c>
      <c r="AC26" s="535" t="s">
        <v>178</v>
      </c>
      <c r="AD26" s="535">
        <v>8</v>
      </c>
      <c r="AE26" s="530">
        <v>6</v>
      </c>
      <c r="AF26" s="536" t="s">
        <v>178</v>
      </c>
    </row>
    <row r="27" spans="1:32" s="19" customFormat="1" ht="35.25" customHeight="1" x14ac:dyDescent="0.15">
      <c r="A27" s="288" t="s">
        <v>312</v>
      </c>
      <c r="B27" s="289"/>
      <c r="C27" s="529"/>
      <c r="D27" s="529"/>
      <c r="E27" s="529"/>
      <c r="F27" s="529"/>
      <c r="G27" s="529"/>
      <c r="H27" s="541"/>
      <c r="I27" s="541"/>
      <c r="J27" s="541"/>
      <c r="K27" s="541"/>
      <c r="L27" s="541"/>
      <c r="M27" s="541"/>
      <c r="N27" s="532"/>
      <c r="O27" s="542"/>
      <c r="P27" s="543"/>
      <c r="Q27" s="541"/>
      <c r="R27" s="541"/>
      <c r="S27" s="541"/>
      <c r="T27" s="541"/>
      <c r="U27" s="541"/>
      <c r="V27" s="541"/>
      <c r="W27" s="541"/>
      <c r="X27" s="541"/>
      <c r="Y27" s="541"/>
      <c r="Z27" s="541"/>
      <c r="AA27" s="541"/>
      <c r="AB27" s="541"/>
      <c r="AC27" s="541"/>
      <c r="AD27" s="541"/>
      <c r="AE27" s="541"/>
      <c r="AF27" s="536"/>
    </row>
    <row r="28" spans="1:32" s="19" customFormat="1" ht="35.25" customHeight="1" x14ac:dyDescent="0.15">
      <c r="A28" s="290"/>
      <c r="B28" s="291" t="s">
        <v>313</v>
      </c>
      <c r="C28" s="529">
        <v>3266</v>
      </c>
      <c r="D28" s="529">
        <v>548</v>
      </c>
      <c r="E28" s="529">
        <v>240</v>
      </c>
      <c r="F28" s="529">
        <v>6</v>
      </c>
      <c r="G28" s="529">
        <v>302</v>
      </c>
      <c r="H28" s="531">
        <v>72</v>
      </c>
      <c r="I28" s="531">
        <v>195</v>
      </c>
      <c r="J28" s="531">
        <v>1207</v>
      </c>
      <c r="K28" s="531">
        <v>1241</v>
      </c>
      <c r="L28" s="538" t="s">
        <v>178</v>
      </c>
      <c r="M28" s="536">
        <v>1915</v>
      </c>
      <c r="N28" s="532">
        <v>303</v>
      </c>
      <c r="O28" s="536">
        <v>193</v>
      </c>
      <c r="P28" s="537">
        <v>3</v>
      </c>
      <c r="Q28" s="534">
        <v>107</v>
      </c>
      <c r="R28" s="531">
        <v>52</v>
      </c>
      <c r="S28" s="531">
        <v>189</v>
      </c>
      <c r="T28" s="531">
        <v>1091</v>
      </c>
      <c r="U28" s="531">
        <v>277</v>
      </c>
      <c r="V28" s="534" t="s">
        <v>178</v>
      </c>
      <c r="W28" s="534">
        <v>1351</v>
      </c>
      <c r="X28" s="534">
        <v>245</v>
      </c>
      <c r="Y28" s="534">
        <v>47</v>
      </c>
      <c r="Z28" s="534">
        <v>3</v>
      </c>
      <c r="AA28" s="534">
        <v>195</v>
      </c>
      <c r="AB28" s="531">
        <v>20</v>
      </c>
      <c r="AC28" s="538">
        <v>6</v>
      </c>
      <c r="AD28" s="538">
        <v>116</v>
      </c>
      <c r="AE28" s="531">
        <v>964</v>
      </c>
      <c r="AF28" s="536" t="s">
        <v>178</v>
      </c>
    </row>
    <row r="29" spans="1:32" s="19" customFormat="1" ht="35.25" customHeight="1" x14ac:dyDescent="0.15">
      <c r="A29" s="290"/>
      <c r="B29" s="291" t="s">
        <v>314</v>
      </c>
      <c r="C29" s="529">
        <v>17478</v>
      </c>
      <c r="D29" s="529">
        <v>14176</v>
      </c>
      <c r="E29" s="529">
        <v>10809</v>
      </c>
      <c r="F29" s="529">
        <v>703</v>
      </c>
      <c r="G29" s="529">
        <v>2664</v>
      </c>
      <c r="H29" s="530">
        <v>1520</v>
      </c>
      <c r="I29" s="530">
        <v>301</v>
      </c>
      <c r="J29" s="530">
        <v>989</v>
      </c>
      <c r="K29" s="530">
        <v>388</v>
      </c>
      <c r="L29" s="538">
        <v>75</v>
      </c>
      <c r="M29" s="532">
        <v>12624</v>
      </c>
      <c r="N29" s="532">
        <v>10078</v>
      </c>
      <c r="O29" s="532">
        <v>8741</v>
      </c>
      <c r="P29" s="533">
        <v>408</v>
      </c>
      <c r="Q29" s="529">
        <v>929</v>
      </c>
      <c r="R29" s="530">
        <v>1140</v>
      </c>
      <c r="S29" s="530">
        <v>295</v>
      </c>
      <c r="T29" s="530">
        <v>951</v>
      </c>
      <c r="U29" s="530">
        <v>127</v>
      </c>
      <c r="V29" s="539">
        <v>8</v>
      </c>
      <c r="W29" s="529">
        <v>4854</v>
      </c>
      <c r="X29" s="534">
        <v>4098</v>
      </c>
      <c r="Y29" s="529">
        <v>2068</v>
      </c>
      <c r="Z29" s="529">
        <v>295</v>
      </c>
      <c r="AA29" s="529">
        <v>1735</v>
      </c>
      <c r="AB29" s="530">
        <v>380</v>
      </c>
      <c r="AC29" s="535">
        <v>6</v>
      </c>
      <c r="AD29" s="535">
        <v>38</v>
      </c>
      <c r="AE29" s="530">
        <v>261</v>
      </c>
      <c r="AF29" s="540">
        <v>67</v>
      </c>
    </row>
    <row r="30" spans="1:32" s="19" customFormat="1" ht="35.25" customHeight="1" x14ac:dyDescent="0.15">
      <c r="A30" s="292"/>
      <c r="B30" s="293" t="s">
        <v>315</v>
      </c>
      <c r="C30" s="529">
        <v>28170</v>
      </c>
      <c r="D30" s="544">
        <v>23578</v>
      </c>
      <c r="E30" s="544">
        <v>14396</v>
      </c>
      <c r="F30" s="544">
        <v>421</v>
      </c>
      <c r="G30" s="544">
        <v>8761</v>
      </c>
      <c r="H30" s="545">
        <v>1344</v>
      </c>
      <c r="I30" s="545">
        <v>564</v>
      </c>
      <c r="J30" s="545">
        <v>1810</v>
      </c>
      <c r="K30" s="545">
        <v>801</v>
      </c>
      <c r="L30" s="546">
        <v>8</v>
      </c>
      <c r="M30" s="547">
        <v>13281</v>
      </c>
      <c r="N30" s="544">
        <v>10537</v>
      </c>
      <c r="O30" s="547">
        <v>8539</v>
      </c>
      <c r="P30" s="548">
        <v>181</v>
      </c>
      <c r="Q30" s="544">
        <v>1817</v>
      </c>
      <c r="R30" s="545">
        <v>946</v>
      </c>
      <c r="S30" s="545">
        <v>431</v>
      </c>
      <c r="T30" s="545">
        <v>1188</v>
      </c>
      <c r="U30" s="545">
        <v>143</v>
      </c>
      <c r="V30" s="549" t="s">
        <v>178</v>
      </c>
      <c r="W30" s="544">
        <v>14889</v>
      </c>
      <c r="X30" s="549">
        <v>13041</v>
      </c>
      <c r="Y30" s="544">
        <v>5857</v>
      </c>
      <c r="Z30" s="544">
        <v>240</v>
      </c>
      <c r="AA30" s="544">
        <v>6944</v>
      </c>
      <c r="AB30" s="545">
        <v>398</v>
      </c>
      <c r="AC30" s="546">
        <v>133</v>
      </c>
      <c r="AD30" s="546">
        <v>622</v>
      </c>
      <c r="AE30" s="545">
        <v>658</v>
      </c>
      <c r="AF30" s="550">
        <v>8</v>
      </c>
    </row>
    <row r="31" spans="1:32" ht="18" customHeight="1" x14ac:dyDescent="0.15">
      <c r="A31" s="206" t="s">
        <v>682</v>
      </c>
      <c r="B31" s="206"/>
      <c r="C31" s="206"/>
    </row>
    <row r="32" spans="1:32" x14ac:dyDescent="0.15">
      <c r="A32" s="18" t="s">
        <v>643</v>
      </c>
    </row>
  </sheetData>
  <mergeCells count="30">
    <mergeCell ref="S4:S5"/>
    <mergeCell ref="R4:R5"/>
    <mergeCell ref="P1:Y1"/>
    <mergeCell ref="J4:J5"/>
    <mergeCell ref="T4:T5"/>
    <mergeCell ref="U4:U5"/>
    <mergeCell ref="M3:V3"/>
    <mergeCell ref="G1:O1"/>
    <mergeCell ref="V4:V5"/>
    <mergeCell ref="A3:B5"/>
    <mergeCell ref="M4:M5"/>
    <mergeCell ref="P4:Q4"/>
    <mergeCell ref="K4:K5"/>
    <mergeCell ref="A2:B2"/>
    <mergeCell ref="C3:L3"/>
    <mergeCell ref="I4:I5"/>
    <mergeCell ref="N4:O4"/>
    <mergeCell ref="C4:C5"/>
    <mergeCell ref="D4:G4"/>
    <mergeCell ref="H4:H5"/>
    <mergeCell ref="L4:L5"/>
    <mergeCell ref="AD2:AF2"/>
    <mergeCell ref="W3:AF3"/>
    <mergeCell ref="AE4:AE5"/>
    <mergeCell ref="AD4:AD5"/>
    <mergeCell ref="AF4:AF5"/>
    <mergeCell ref="W4:W5"/>
    <mergeCell ref="X4:AA4"/>
    <mergeCell ref="AB4:AB5"/>
    <mergeCell ref="AC4:AC5"/>
  </mergeCells>
  <phoneticPr fontId="5"/>
  <pageMargins left="0.48" right="0.27" top="0.56000000000000005" bottom="0.52" header="0.32" footer="0.31"/>
  <pageSetup paperSize="9" scale="65" orientation="portrait" r:id="rId1"/>
  <headerFooter alignWithMargins="0"/>
  <colBreaks count="2" manualBreakCount="2">
    <brk id="15" max="31" man="1"/>
    <brk id="3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3"/>
  <sheetViews>
    <sheetView view="pageBreakPreview" zoomScale="110" zoomScaleNormal="100" zoomScaleSheetLayoutView="110" workbookViewId="0">
      <selection sqref="A1:L1"/>
    </sheetView>
  </sheetViews>
  <sheetFormatPr defaultColWidth="8" defaultRowHeight="12" x14ac:dyDescent="0.15"/>
  <cols>
    <col min="1" max="1" width="8.875" style="52" customWidth="1"/>
    <col min="2" max="2" width="3.25" style="52" customWidth="1"/>
    <col min="3" max="3" width="7.625" style="52" customWidth="1"/>
    <col min="4" max="21" width="7.25" style="52" customWidth="1"/>
    <col min="22" max="22" width="9.125" style="52" customWidth="1"/>
    <col min="23" max="23" width="6" style="52" customWidth="1"/>
    <col min="24" max="16384" width="8" style="52"/>
  </cols>
  <sheetData>
    <row r="1" spans="1:24" s="46" customFormat="1" ht="33" customHeight="1" x14ac:dyDescent="0.15">
      <c r="A1" s="1079" t="s">
        <v>609</v>
      </c>
      <c r="B1" s="1079"/>
      <c r="C1" s="1079"/>
      <c r="D1" s="1079"/>
      <c r="E1" s="1079"/>
      <c r="F1" s="1079"/>
      <c r="G1" s="1079"/>
      <c r="H1" s="1079"/>
      <c r="I1" s="1079"/>
      <c r="J1" s="1079"/>
      <c r="K1" s="1079"/>
      <c r="L1" s="1079"/>
      <c r="M1" s="46" t="s">
        <v>586</v>
      </c>
    </row>
    <row r="2" spans="1:24" s="47" customFormat="1" ht="21" customHeight="1" x14ac:dyDescent="0.15">
      <c r="A2" s="47" t="s">
        <v>419</v>
      </c>
      <c r="O2" s="48" t="s">
        <v>161</v>
      </c>
    </row>
    <row r="3" spans="1:24" ht="18" customHeight="1" x14ac:dyDescent="0.15">
      <c r="A3" s="1084" t="s">
        <v>405</v>
      </c>
      <c r="B3" s="1084"/>
      <c r="C3" s="1086" t="s">
        <v>151</v>
      </c>
      <c r="D3" s="49" t="s">
        <v>152</v>
      </c>
      <c r="E3" s="49" t="s">
        <v>153</v>
      </c>
      <c r="F3" s="49" t="s">
        <v>154</v>
      </c>
      <c r="G3" s="49" t="s">
        <v>155</v>
      </c>
      <c r="H3" s="50" t="s">
        <v>156</v>
      </c>
      <c r="I3" s="49" t="s">
        <v>157</v>
      </c>
      <c r="J3" s="49" t="s">
        <v>158</v>
      </c>
      <c r="K3" s="49" t="s">
        <v>159</v>
      </c>
      <c r="L3" s="50" t="s">
        <v>160</v>
      </c>
      <c r="M3" s="229" t="s">
        <v>482</v>
      </c>
      <c r="N3" s="50" t="s">
        <v>483</v>
      </c>
      <c r="O3" s="50" t="s">
        <v>484</v>
      </c>
    </row>
    <row r="4" spans="1:24" ht="38.25" customHeight="1" x14ac:dyDescent="0.15">
      <c r="A4" s="1085"/>
      <c r="B4" s="1085"/>
      <c r="C4" s="1087"/>
      <c r="D4" s="53" t="s">
        <v>579</v>
      </c>
      <c r="E4" s="423" t="s">
        <v>481</v>
      </c>
      <c r="F4" s="53" t="s">
        <v>580</v>
      </c>
      <c r="G4" s="200" t="s">
        <v>581</v>
      </c>
      <c r="H4" s="250" t="s">
        <v>485</v>
      </c>
      <c r="I4" s="53" t="s">
        <v>574</v>
      </c>
      <c r="J4" s="53" t="s">
        <v>575</v>
      </c>
      <c r="K4" s="53" t="s">
        <v>576</v>
      </c>
      <c r="L4" s="250" t="s">
        <v>486</v>
      </c>
      <c r="M4" s="230" t="s">
        <v>577</v>
      </c>
      <c r="N4" s="250" t="s">
        <v>487</v>
      </c>
      <c r="O4" s="200" t="s">
        <v>578</v>
      </c>
    </row>
    <row r="5" spans="1:24" ht="24" customHeight="1" x14ac:dyDescent="0.15">
      <c r="A5" s="605" t="s">
        <v>648</v>
      </c>
      <c r="B5" s="217" t="s">
        <v>502</v>
      </c>
      <c r="C5" s="606">
        <v>53310</v>
      </c>
      <c r="D5" s="606">
        <v>1194</v>
      </c>
      <c r="E5" s="606">
        <v>5322</v>
      </c>
      <c r="F5" s="606">
        <v>8913</v>
      </c>
      <c r="G5" s="607">
        <v>6305</v>
      </c>
      <c r="H5" s="607">
        <v>5140</v>
      </c>
      <c r="I5" s="606">
        <v>418</v>
      </c>
      <c r="J5" s="606">
        <v>4258</v>
      </c>
      <c r="K5" s="606">
        <v>12741</v>
      </c>
      <c r="L5" s="607">
        <v>1871</v>
      </c>
      <c r="M5" s="608">
        <v>3097</v>
      </c>
      <c r="N5" s="607">
        <v>3703</v>
      </c>
      <c r="O5" s="607">
        <v>348</v>
      </c>
    </row>
    <row r="6" spans="1:24" s="59" customFormat="1" ht="24" customHeight="1" x14ac:dyDescent="0.15">
      <c r="A6" s="609" t="s">
        <v>503</v>
      </c>
      <c r="B6" s="610" t="s">
        <v>502</v>
      </c>
      <c r="C6" s="125">
        <v>50561</v>
      </c>
      <c r="D6" s="611">
        <v>1102</v>
      </c>
      <c r="E6" s="611">
        <v>5433</v>
      </c>
      <c r="F6" s="611">
        <v>7998</v>
      </c>
      <c r="G6" s="612">
        <v>5613</v>
      </c>
      <c r="H6" s="612">
        <v>5258</v>
      </c>
      <c r="I6" s="611">
        <v>492</v>
      </c>
      <c r="J6" s="611">
        <v>3552</v>
      </c>
      <c r="K6" s="611">
        <v>11675</v>
      </c>
      <c r="L6" s="612">
        <v>1961</v>
      </c>
      <c r="M6" s="613">
        <v>2815</v>
      </c>
      <c r="N6" s="612">
        <v>3510</v>
      </c>
      <c r="O6" s="612">
        <v>1152</v>
      </c>
    </row>
    <row r="7" spans="1:24" s="59" customFormat="1" ht="24" customHeight="1" x14ac:dyDescent="0.15">
      <c r="A7" s="452" t="s">
        <v>673</v>
      </c>
      <c r="B7" s="453" t="s">
        <v>502</v>
      </c>
      <c r="C7" s="300">
        <v>49685</v>
      </c>
      <c r="D7" s="454">
        <v>1023</v>
      </c>
      <c r="E7" s="454">
        <v>6039</v>
      </c>
      <c r="F7" s="454">
        <v>8067</v>
      </c>
      <c r="G7" s="455">
        <v>5163</v>
      </c>
      <c r="H7" s="455">
        <v>5363</v>
      </c>
      <c r="I7" s="454">
        <v>496</v>
      </c>
      <c r="J7" s="454">
        <v>3265</v>
      </c>
      <c r="K7" s="454">
        <v>11188</v>
      </c>
      <c r="L7" s="455">
        <v>1946</v>
      </c>
      <c r="M7" s="456">
        <v>2728</v>
      </c>
      <c r="N7" s="455">
        <v>3685</v>
      </c>
      <c r="O7" s="455">
        <v>722</v>
      </c>
    </row>
    <row r="8" spans="1:24" s="47" customFormat="1" ht="16.5" customHeight="1" x14ac:dyDescent="0.15">
      <c r="A8" s="28" t="s">
        <v>420</v>
      </c>
    </row>
    <row r="9" spans="1:24" x14ac:dyDescent="0.15">
      <c r="A9" s="1088" t="s">
        <v>649</v>
      </c>
      <c r="B9" s="1088"/>
      <c r="C9" s="1088"/>
      <c r="D9" s="1088"/>
      <c r="E9" s="1088"/>
      <c r="F9" s="1088"/>
      <c r="G9" s="1088"/>
      <c r="H9" s="1088"/>
      <c r="I9" s="1088"/>
      <c r="J9" s="1088"/>
      <c r="K9" s="1088"/>
    </row>
    <row r="10" spans="1:24" ht="13.5" customHeight="1" x14ac:dyDescent="0.15">
      <c r="A10" s="1089" t="s">
        <v>661</v>
      </c>
      <c r="B10" s="1089"/>
      <c r="C10" s="1089"/>
      <c r="D10" s="1089"/>
      <c r="E10" s="1089"/>
      <c r="F10" s="1089"/>
      <c r="G10" s="1089"/>
      <c r="H10" s="1089"/>
      <c r="I10" s="1089"/>
      <c r="J10" s="1089"/>
      <c r="K10" s="1089"/>
    </row>
    <row r="11" spans="1:24" ht="15.6" customHeight="1" x14ac:dyDescent="0.15">
      <c r="A11" s="1089" t="s">
        <v>662</v>
      </c>
      <c r="B11" s="1089"/>
      <c r="C11" s="1089"/>
      <c r="D11" s="1089"/>
      <c r="E11" s="1089"/>
      <c r="F11" s="1089"/>
      <c r="G11" s="1089"/>
      <c r="H11" s="1089"/>
      <c r="I11" s="1089"/>
      <c r="J11" s="1089"/>
      <c r="K11" s="1089"/>
      <c r="W11" s="1081"/>
      <c r="X11" s="1082"/>
    </row>
    <row r="12" spans="1:24" ht="15.6" customHeight="1" x14ac:dyDescent="0.15">
      <c r="A12" s="574"/>
      <c r="B12" s="574"/>
      <c r="C12" s="574"/>
      <c r="D12" s="574"/>
      <c r="E12" s="574"/>
      <c r="F12" s="574"/>
      <c r="G12" s="574"/>
      <c r="H12" s="574"/>
      <c r="I12" s="574"/>
      <c r="J12" s="574"/>
      <c r="K12" s="574"/>
      <c r="W12" s="572"/>
      <c r="X12" s="573"/>
    </row>
    <row r="13" spans="1:24" ht="15.6" customHeight="1" x14ac:dyDescent="0.15">
      <c r="A13" s="574"/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W13" s="572"/>
      <c r="X13" s="573"/>
    </row>
    <row r="14" spans="1:24" x14ac:dyDescent="0.15">
      <c r="A14" s="249"/>
      <c r="B14" s="249"/>
      <c r="C14" s="249"/>
      <c r="D14" s="249"/>
      <c r="E14" s="249"/>
      <c r="F14" s="249"/>
      <c r="G14" s="249"/>
      <c r="H14" s="249"/>
    </row>
    <row r="16" spans="1:24" ht="18.75" x14ac:dyDescent="0.15">
      <c r="A16" s="626"/>
      <c r="B16" s="626"/>
      <c r="C16" s="1079" t="s">
        <v>704</v>
      </c>
      <c r="D16" s="1079"/>
      <c r="E16" s="1079"/>
      <c r="F16" s="1079"/>
      <c r="G16" s="1079"/>
      <c r="H16" s="1079"/>
      <c r="I16" s="1079"/>
      <c r="J16" s="1079"/>
      <c r="K16" s="1079"/>
      <c r="L16" s="1079"/>
      <c r="M16" s="1080" t="s">
        <v>403</v>
      </c>
      <c r="N16" s="1080"/>
      <c r="O16" s="1080"/>
      <c r="P16" s="1080"/>
      <c r="Q16" s="1080"/>
      <c r="R16" s="1080"/>
      <c r="S16" s="1080"/>
      <c r="T16" s="1080"/>
      <c r="U16" s="1080"/>
      <c r="V16" s="1080"/>
      <c r="W16" s="1081"/>
      <c r="X16" s="1082"/>
    </row>
    <row r="17" spans="1:24" x14ac:dyDescent="0.15">
      <c r="A17" s="1083"/>
      <c r="B17" s="1083"/>
      <c r="C17" s="1083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8" t="s">
        <v>161</v>
      </c>
      <c r="W17" s="1082"/>
      <c r="X17" s="1082"/>
    </row>
    <row r="18" spans="1:24" ht="15" customHeight="1" x14ac:dyDescent="0.15">
      <c r="A18" s="1015" t="s">
        <v>404</v>
      </c>
      <c r="B18" s="1015"/>
      <c r="C18" s="1058"/>
      <c r="D18" s="1062" t="s">
        <v>401</v>
      </c>
      <c r="E18" s="1062"/>
      <c r="F18" s="1062"/>
      <c r="G18" s="1062"/>
      <c r="H18" s="1062"/>
      <c r="I18" s="1062"/>
      <c r="J18" s="1062"/>
      <c r="K18" s="1062"/>
      <c r="L18" s="1063"/>
      <c r="M18" s="1064" t="s">
        <v>402</v>
      </c>
      <c r="N18" s="1064"/>
      <c r="O18" s="1064"/>
      <c r="P18" s="1064"/>
      <c r="Q18" s="1064"/>
      <c r="R18" s="1064"/>
      <c r="S18" s="1064"/>
      <c r="T18" s="1064"/>
      <c r="U18" s="1065"/>
      <c r="V18" s="1066" t="s">
        <v>366</v>
      </c>
      <c r="W18" s="75"/>
      <c r="X18" s="75"/>
    </row>
    <row r="19" spans="1:24" ht="15" customHeight="1" x14ac:dyDescent="0.15">
      <c r="A19" s="1059"/>
      <c r="B19" s="1059"/>
      <c r="C19" s="1060"/>
      <c r="D19" s="1069" t="s">
        <v>378</v>
      </c>
      <c r="E19" s="1071" t="s">
        <v>582</v>
      </c>
      <c r="F19" s="1062" t="s">
        <v>367</v>
      </c>
      <c r="G19" s="1062"/>
      <c r="H19" s="1062"/>
      <c r="I19" s="1062"/>
      <c r="J19" s="1062"/>
      <c r="K19" s="1062"/>
      <c r="L19" s="1063"/>
      <c r="M19" s="1073" t="s">
        <v>583</v>
      </c>
      <c r="N19" s="1075" t="s">
        <v>584</v>
      </c>
      <c r="O19" s="1063" t="s">
        <v>368</v>
      </c>
      <c r="P19" s="1077"/>
      <c r="Q19" s="1077"/>
      <c r="R19" s="1077"/>
      <c r="S19" s="1077"/>
      <c r="T19" s="1077"/>
      <c r="U19" s="1078"/>
      <c r="V19" s="1067"/>
    </row>
    <row r="20" spans="1:24" ht="36.75" customHeight="1" x14ac:dyDescent="0.15">
      <c r="A20" s="1016"/>
      <c r="B20" s="1016"/>
      <c r="C20" s="1061"/>
      <c r="D20" s="1070"/>
      <c r="E20" s="1072"/>
      <c r="F20" s="622" t="s">
        <v>369</v>
      </c>
      <c r="G20" s="625" t="s">
        <v>370</v>
      </c>
      <c r="H20" s="622" t="s">
        <v>371</v>
      </c>
      <c r="I20" s="624" t="s">
        <v>650</v>
      </c>
      <c r="J20" s="624" t="s">
        <v>651</v>
      </c>
      <c r="K20" s="150" t="s">
        <v>372</v>
      </c>
      <c r="L20" s="623" t="s">
        <v>179</v>
      </c>
      <c r="M20" s="1074"/>
      <c r="N20" s="1076"/>
      <c r="O20" s="622" t="s">
        <v>369</v>
      </c>
      <c r="P20" s="625" t="s">
        <v>373</v>
      </c>
      <c r="Q20" s="624" t="s">
        <v>650</v>
      </c>
      <c r="R20" s="624" t="s">
        <v>651</v>
      </c>
      <c r="S20" s="624" t="s">
        <v>688</v>
      </c>
      <c r="T20" s="150" t="s">
        <v>374</v>
      </c>
      <c r="U20" s="622" t="s">
        <v>179</v>
      </c>
      <c r="V20" s="1068"/>
    </row>
    <row r="21" spans="1:24" ht="15" customHeight="1" x14ac:dyDescent="0.15">
      <c r="A21" s="1054" t="s">
        <v>590</v>
      </c>
      <c r="B21" s="1049" t="s">
        <v>339</v>
      </c>
      <c r="C21" s="165" t="s">
        <v>166</v>
      </c>
      <c r="D21" s="162">
        <v>54075</v>
      </c>
      <c r="E21" s="162">
        <v>39004</v>
      </c>
      <c r="F21" s="162">
        <v>15071</v>
      </c>
      <c r="G21" s="162">
        <v>8585</v>
      </c>
      <c r="H21" s="162">
        <v>846</v>
      </c>
      <c r="I21" s="162">
        <v>1096</v>
      </c>
      <c r="J21" s="162">
        <v>938</v>
      </c>
      <c r="K21" s="162">
        <v>2687</v>
      </c>
      <c r="L21" s="163">
        <v>919</v>
      </c>
      <c r="M21" s="164">
        <v>52887</v>
      </c>
      <c r="N21" s="162">
        <v>39004</v>
      </c>
      <c r="O21" s="162">
        <v>13883</v>
      </c>
      <c r="P21" s="162">
        <v>5884</v>
      </c>
      <c r="Q21" s="162">
        <v>2169</v>
      </c>
      <c r="R21" s="162">
        <v>1183</v>
      </c>
      <c r="S21" s="162">
        <v>428</v>
      </c>
      <c r="T21" s="162">
        <v>3792</v>
      </c>
      <c r="U21" s="162">
        <v>427</v>
      </c>
      <c r="V21" s="188">
        <v>-1188</v>
      </c>
    </row>
    <row r="22" spans="1:24" ht="15" customHeight="1" x14ac:dyDescent="0.15">
      <c r="A22" s="1054"/>
      <c r="B22" s="1055"/>
      <c r="C22" s="166" t="s">
        <v>180</v>
      </c>
      <c r="D22" s="54">
        <v>49288</v>
      </c>
      <c r="E22" s="54">
        <v>36600</v>
      </c>
      <c r="F22" s="125">
        <v>12688</v>
      </c>
      <c r="G22" s="54">
        <v>7406</v>
      </c>
      <c r="H22" s="54">
        <v>590</v>
      </c>
      <c r="I22" s="54">
        <v>763</v>
      </c>
      <c r="J22" s="54">
        <v>870</v>
      </c>
      <c r="K22" s="54">
        <v>2410</v>
      </c>
      <c r="L22" s="55">
        <v>649</v>
      </c>
      <c r="M22" s="56">
        <v>48960</v>
      </c>
      <c r="N22" s="54">
        <v>36600</v>
      </c>
      <c r="O22" s="54">
        <v>12360</v>
      </c>
      <c r="P22" s="54">
        <v>5576</v>
      </c>
      <c r="Q22" s="54">
        <v>1596</v>
      </c>
      <c r="R22" s="54">
        <v>1000</v>
      </c>
      <c r="S22" s="54">
        <v>351</v>
      </c>
      <c r="T22" s="54">
        <v>3412</v>
      </c>
      <c r="U22" s="54">
        <v>425</v>
      </c>
      <c r="V22" s="60">
        <v>-328</v>
      </c>
    </row>
    <row r="23" spans="1:24" ht="15" customHeight="1" x14ac:dyDescent="0.15">
      <c r="A23" s="1054"/>
      <c r="B23" s="1055"/>
      <c r="C23" s="167" t="s">
        <v>181</v>
      </c>
      <c r="D23" s="152">
        <v>4787</v>
      </c>
      <c r="E23" s="152">
        <v>2404</v>
      </c>
      <c r="F23" s="58">
        <v>2383</v>
      </c>
      <c r="G23" s="152">
        <v>1179</v>
      </c>
      <c r="H23" s="152">
        <v>256</v>
      </c>
      <c r="I23" s="152">
        <v>333</v>
      </c>
      <c r="J23" s="152">
        <v>68</v>
      </c>
      <c r="K23" s="152">
        <v>277</v>
      </c>
      <c r="L23" s="153">
        <v>270</v>
      </c>
      <c r="M23" s="154">
        <v>3927</v>
      </c>
      <c r="N23" s="152">
        <v>2404</v>
      </c>
      <c r="O23" s="152">
        <v>1523</v>
      </c>
      <c r="P23" s="152">
        <v>308</v>
      </c>
      <c r="Q23" s="152">
        <v>573</v>
      </c>
      <c r="R23" s="152">
        <v>183</v>
      </c>
      <c r="S23" s="152">
        <v>77</v>
      </c>
      <c r="T23" s="152">
        <v>380</v>
      </c>
      <c r="U23" s="152">
        <v>2</v>
      </c>
      <c r="V23" s="156">
        <v>-860</v>
      </c>
    </row>
    <row r="24" spans="1:24" ht="15" customHeight="1" x14ac:dyDescent="0.15">
      <c r="A24" s="1054"/>
      <c r="B24" s="1049" t="s">
        <v>248</v>
      </c>
      <c r="C24" s="61" t="s">
        <v>166</v>
      </c>
      <c r="D24" s="54">
        <v>6185</v>
      </c>
      <c r="E24" s="54">
        <v>3619</v>
      </c>
      <c r="F24" s="54">
        <v>2566</v>
      </c>
      <c r="G24" s="54">
        <v>385</v>
      </c>
      <c r="H24" s="54">
        <v>430</v>
      </c>
      <c r="I24" s="54">
        <v>57</v>
      </c>
      <c r="J24" s="54">
        <v>1183</v>
      </c>
      <c r="K24" s="54">
        <v>441</v>
      </c>
      <c r="L24" s="55">
        <v>70</v>
      </c>
      <c r="M24" s="56">
        <v>5300</v>
      </c>
      <c r="N24" s="54">
        <v>3619</v>
      </c>
      <c r="O24" s="54">
        <v>1681</v>
      </c>
      <c r="P24" s="54">
        <v>101</v>
      </c>
      <c r="Q24" s="54">
        <v>24</v>
      </c>
      <c r="R24" s="54">
        <v>938</v>
      </c>
      <c r="S24" s="54">
        <v>130</v>
      </c>
      <c r="T24" s="54">
        <v>442</v>
      </c>
      <c r="U24" s="54">
        <v>46</v>
      </c>
      <c r="V24" s="60">
        <v>-885</v>
      </c>
    </row>
    <row r="25" spans="1:24" ht="15" customHeight="1" x14ac:dyDescent="0.15">
      <c r="A25" s="1054"/>
      <c r="B25" s="1055"/>
      <c r="C25" s="61" t="s">
        <v>180</v>
      </c>
      <c r="D25" s="54">
        <v>5561</v>
      </c>
      <c r="E25" s="54">
        <v>3434</v>
      </c>
      <c r="F25" s="54">
        <v>2127</v>
      </c>
      <c r="G25" s="54">
        <v>312</v>
      </c>
      <c r="H25" s="54">
        <v>355</v>
      </c>
      <c r="I25" s="54">
        <v>21</v>
      </c>
      <c r="J25" s="54">
        <v>1000</v>
      </c>
      <c r="K25" s="54">
        <v>385</v>
      </c>
      <c r="L25" s="55">
        <v>54</v>
      </c>
      <c r="M25" s="56">
        <v>5029</v>
      </c>
      <c r="N25" s="54">
        <v>3434</v>
      </c>
      <c r="O25" s="54">
        <v>1595</v>
      </c>
      <c r="P25" s="54">
        <v>99</v>
      </c>
      <c r="Q25" s="54">
        <v>23</v>
      </c>
      <c r="R25" s="54">
        <v>870</v>
      </c>
      <c r="S25" s="54">
        <v>123</v>
      </c>
      <c r="T25" s="54">
        <v>434</v>
      </c>
      <c r="U25" s="54">
        <v>46</v>
      </c>
      <c r="V25" s="60">
        <v>-532</v>
      </c>
    </row>
    <row r="26" spans="1:24" ht="15" customHeight="1" x14ac:dyDescent="0.15">
      <c r="A26" s="1054"/>
      <c r="B26" s="1055"/>
      <c r="C26" s="61" t="s">
        <v>181</v>
      </c>
      <c r="D26" s="54">
        <v>624</v>
      </c>
      <c r="E26" s="54">
        <v>185</v>
      </c>
      <c r="F26" s="54">
        <v>439</v>
      </c>
      <c r="G26" s="54">
        <v>73</v>
      </c>
      <c r="H26" s="54">
        <v>75</v>
      </c>
      <c r="I26" s="54">
        <v>36</v>
      </c>
      <c r="J26" s="54">
        <v>183</v>
      </c>
      <c r="K26" s="54">
        <v>56</v>
      </c>
      <c r="L26" s="55">
        <v>16</v>
      </c>
      <c r="M26" s="56">
        <v>271</v>
      </c>
      <c r="N26" s="54">
        <v>185</v>
      </c>
      <c r="O26" s="54">
        <v>86</v>
      </c>
      <c r="P26" s="54">
        <v>2</v>
      </c>
      <c r="Q26" s="54">
        <v>1</v>
      </c>
      <c r="R26" s="54">
        <v>68</v>
      </c>
      <c r="S26" s="54">
        <v>7</v>
      </c>
      <c r="T26" s="54">
        <v>8</v>
      </c>
      <c r="U26" s="155" t="s">
        <v>377</v>
      </c>
      <c r="V26" s="60">
        <v>-353</v>
      </c>
    </row>
    <row r="27" spans="1:24" ht="15" customHeight="1" x14ac:dyDescent="0.15">
      <c r="A27" s="1046" t="s">
        <v>251</v>
      </c>
      <c r="B27" s="1049" t="s">
        <v>339</v>
      </c>
      <c r="C27" s="165" t="s">
        <v>151</v>
      </c>
      <c r="D27" s="162">
        <v>52095</v>
      </c>
      <c r="E27" s="162">
        <v>36270</v>
      </c>
      <c r="F27" s="162">
        <v>15825</v>
      </c>
      <c r="G27" s="162">
        <v>8894</v>
      </c>
      <c r="H27" s="162">
        <v>838</v>
      </c>
      <c r="I27" s="162">
        <v>1154</v>
      </c>
      <c r="J27" s="162">
        <v>1004</v>
      </c>
      <c r="K27" s="162">
        <v>3001</v>
      </c>
      <c r="L27" s="163">
        <v>934</v>
      </c>
      <c r="M27" s="164">
        <v>50615</v>
      </c>
      <c r="N27" s="162">
        <v>36270</v>
      </c>
      <c r="O27" s="162">
        <v>14345</v>
      </c>
      <c r="P27" s="162">
        <v>5966</v>
      </c>
      <c r="Q27" s="162">
        <v>2317</v>
      </c>
      <c r="R27" s="162">
        <v>1168</v>
      </c>
      <c r="S27" s="162">
        <v>458</v>
      </c>
      <c r="T27" s="162">
        <v>3965</v>
      </c>
      <c r="U27" s="162">
        <v>471</v>
      </c>
      <c r="V27" s="188">
        <v>-1480</v>
      </c>
    </row>
    <row r="28" spans="1:24" ht="15" customHeight="1" x14ac:dyDescent="0.15">
      <c r="A28" s="1056"/>
      <c r="B28" s="1055"/>
      <c r="C28" s="166" t="s">
        <v>375</v>
      </c>
      <c r="D28" s="54">
        <v>47530</v>
      </c>
      <c r="E28" s="54">
        <v>34104</v>
      </c>
      <c r="F28" s="54">
        <v>13426</v>
      </c>
      <c r="G28" s="54">
        <v>7731</v>
      </c>
      <c r="H28" s="54">
        <v>576</v>
      </c>
      <c r="I28" s="54">
        <v>835</v>
      </c>
      <c r="J28" s="54">
        <v>957</v>
      </c>
      <c r="K28" s="54">
        <v>2692</v>
      </c>
      <c r="L28" s="55">
        <v>635</v>
      </c>
      <c r="M28" s="56">
        <v>47167</v>
      </c>
      <c r="N28" s="54">
        <v>34104</v>
      </c>
      <c r="O28" s="54">
        <v>13063</v>
      </c>
      <c r="P28" s="54">
        <v>5731</v>
      </c>
      <c r="Q28" s="54">
        <v>1809</v>
      </c>
      <c r="R28" s="54">
        <v>1034</v>
      </c>
      <c r="S28" s="54">
        <v>381</v>
      </c>
      <c r="T28" s="54">
        <v>3642</v>
      </c>
      <c r="U28" s="54">
        <v>466</v>
      </c>
      <c r="V28" s="60">
        <v>-363</v>
      </c>
    </row>
    <row r="29" spans="1:24" ht="15" customHeight="1" x14ac:dyDescent="0.15">
      <c r="A29" s="1056"/>
      <c r="B29" s="1055"/>
      <c r="C29" s="167" t="s">
        <v>376</v>
      </c>
      <c r="D29" s="152">
        <v>4565</v>
      </c>
      <c r="E29" s="152">
        <v>2166</v>
      </c>
      <c r="F29" s="152">
        <v>2399</v>
      </c>
      <c r="G29" s="152">
        <v>1163</v>
      </c>
      <c r="H29" s="152">
        <v>262</v>
      </c>
      <c r="I29" s="152">
        <v>319</v>
      </c>
      <c r="J29" s="152">
        <v>47</v>
      </c>
      <c r="K29" s="152">
        <v>309</v>
      </c>
      <c r="L29" s="153">
        <v>299</v>
      </c>
      <c r="M29" s="154">
        <v>3448</v>
      </c>
      <c r="N29" s="152">
        <v>2166</v>
      </c>
      <c r="O29" s="152">
        <v>1282</v>
      </c>
      <c r="P29" s="152">
        <v>235</v>
      </c>
      <c r="Q29" s="152">
        <v>508</v>
      </c>
      <c r="R29" s="152">
        <v>134</v>
      </c>
      <c r="S29" s="152">
        <v>77</v>
      </c>
      <c r="T29" s="152">
        <v>323</v>
      </c>
      <c r="U29" s="152">
        <v>5</v>
      </c>
      <c r="V29" s="156">
        <v>-1117</v>
      </c>
    </row>
    <row r="30" spans="1:24" ht="15" customHeight="1" x14ac:dyDescent="0.15">
      <c r="A30" s="1056"/>
      <c r="B30" s="1049" t="s">
        <v>248</v>
      </c>
      <c r="C30" s="61" t="s">
        <v>151</v>
      </c>
      <c r="D30" s="54">
        <v>5846</v>
      </c>
      <c r="E30" s="54">
        <v>3195</v>
      </c>
      <c r="F30" s="54">
        <v>2651</v>
      </c>
      <c r="G30" s="54">
        <v>424</v>
      </c>
      <c r="H30" s="54">
        <v>421</v>
      </c>
      <c r="I30" s="54">
        <v>58</v>
      </c>
      <c r="J30" s="54">
        <v>1168</v>
      </c>
      <c r="K30" s="54">
        <v>518</v>
      </c>
      <c r="L30" s="55">
        <v>62</v>
      </c>
      <c r="M30" s="56">
        <v>5055</v>
      </c>
      <c r="N30" s="54">
        <v>3195</v>
      </c>
      <c r="O30" s="54">
        <v>1860</v>
      </c>
      <c r="P30" s="54">
        <v>137</v>
      </c>
      <c r="Q30" s="54">
        <v>50</v>
      </c>
      <c r="R30" s="54">
        <v>1004</v>
      </c>
      <c r="S30" s="54">
        <v>120</v>
      </c>
      <c r="T30" s="54">
        <v>505</v>
      </c>
      <c r="U30" s="54">
        <v>44</v>
      </c>
      <c r="V30" s="60">
        <v>-791</v>
      </c>
    </row>
    <row r="31" spans="1:24" ht="15" customHeight="1" x14ac:dyDescent="0.15">
      <c r="A31" s="1056"/>
      <c r="B31" s="1055"/>
      <c r="C31" s="61" t="s">
        <v>375</v>
      </c>
      <c r="D31" s="54">
        <v>5306</v>
      </c>
      <c r="E31" s="54">
        <v>3048</v>
      </c>
      <c r="F31" s="54">
        <v>2258</v>
      </c>
      <c r="G31" s="54">
        <v>331</v>
      </c>
      <c r="H31" s="54">
        <v>351</v>
      </c>
      <c r="I31" s="54">
        <v>31</v>
      </c>
      <c r="J31" s="54">
        <v>1034</v>
      </c>
      <c r="K31" s="54">
        <v>472</v>
      </c>
      <c r="L31" s="55">
        <v>39</v>
      </c>
      <c r="M31" s="56">
        <v>4849</v>
      </c>
      <c r="N31" s="54">
        <v>3048</v>
      </c>
      <c r="O31" s="54">
        <v>1801</v>
      </c>
      <c r="P31" s="54">
        <v>135</v>
      </c>
      <c r="Q31" s="54">
        <v>47</v>
      </c>
      <c r="R31" s="54">
        <v>957</v>
      </c>
      <c r="S31" s="54">
        <v>117</v>
      </c>
      <c r="T31" s="54">
        <v>501</v>
      </c>
      <c r="U31" s="54">
        <v>44</v>
      </c>
      <c r="V31" s="60">
        <v>-457</v>
      </c>
    </row>
    <row r="32" spans="1:24" ht="15" customHeight="1" x14ac:dyDescent="0.15">
      <c r="A32" s="1057"/>
      <c r="B32" s="1055"/>
      <c r="C32" s="151" t="s">
        <v>376</v>
      </c>
      <c r="D32" s="152">
        <v>540</v>
      </c>
      <c r="E32" s="152">
        <v>147</v>
      </c>
      <c r="F32" s="152">
        <v>393</v>
      </c>
      <c r="G32" s="152">
        <v>93</v>
      </c>
      <c r="H32" s="152">
        <v>70</v>
      </c>
      <c r="I32" s="152">
        <v>27</v>
      </c>
      <c r="J32" s="152">
        <v>134</v>
      </c>
      <c r="K32" s="152">
        <v>46</v>
      </c>
      <c r="L32" s="153">
        <v>23</v>
      </c>
      <c r="M32" s="154">
        <v>206</v>
      </c>
      <c r="N32" s="152">
        <v>147</v>
      </c>
      <c r="O32" s="152">
        <v>59</v>
      </c>
      <c r="P32" s="152">
        <v>2</v>
      </c>
      <c r="Q32" s="152">
        <v>3</v>
      </c>
      <c r="R32" s="152">
        <v>47</v>
      </c>
      <c r="S32" s="152">
        <v>3</v>
      </c>
      <c r="T32" s="152">
        <v>4</v>
      </c>
      <c r="U32" s="155" t="s">
        <v>377</v>
      </c>
      <c r="V32" s="156">
        <v>-334</v>
      </c>
    </row>
    <row r="33" spans="1:24" ht="15" customHeight="1" x14ac:dyDescent="0.15">
      <c r="A33" s="1046" t="s">
        <v>455</v>
      </c>
      <c r="B33" s="1049" t="s">
        <v>339</v>
      </c>
      <c r="C33" s="165" t="s">
        <v>151</v>
      </c>
      <c r="D33" s="263">
        <v>55123</v>
      </c>
      <c r="E33" s="263">
        <v>38094</v>
      </c>
      <c r="F33" s="263">
        <v>16139</v>
      </c>
      <c r="G33" s="263">
        <v>9084</v>
      </c>
      <c r="H33" s="263">
        <v>1541</v>
      </c>
      <c r="I33" s="263">
        <v>1537</v>
      </c>
      <c r="J33" s="263"/>
      <c r="K33" s="263">
        <v>2980</v>
      </c>
      <c r="L33" s="578">
        <v>997</v>
      </c>
      <c r="M33" s="579">
        <v>52763</v>
      </c>
      <c r="N33" s="263">
        <v>38094</v>
      </c>
      <c r="O33" s="263">
        <v>13779</v>
      </c>
      <c r="P33" s="263">
        <v>6628</v>
      </c>
      <c r="Q33" s="263">
        <v>2579</v>
      </c>
      <c r="R33" s="263"/>
      <c r="S33" s="263">
        <v>506</v>
      </c>
      <c r="T33" s="263">
        <v>3605</v>
      </c>
      <c r="U33" s="263">
        <v>461</v>
      </c>
      <c r="V33" s="580">
        <v>-2360</v>
      </c>
      <c r="W33" s="59"/>
      <c r="X33" s="59"/>
    </row>
    <row r="34" spans="1:24" ht="15" customHeight="1" x14ac:dyDescent="0.15">
      <c r="A34" s="1047"/>
      <c r="B34" s="1049"/>
      <c r="C34" s="166" t="s">
        <v>375</v>
      </c>
      <c r="D34" s="125">
        <v>50561</v>
      </c>
      <c r="E34" s="125">
        <v>36020</v>
      </c>
      <c r="F34" s="125">
        <v>13733</v>
      </c>
      <c r="G34" s="125">
        <v>7901</v>
      </c>
      <c r="H34" s="125">
        <v>1254</v>
      </c>
      <c r="I34" s="125">
        <v>1218</v>
      </c>
      <c r="J34" s="125"/>
      <c r="K34" s="125">
        <v>2651</v>
      </c>
      <c r="L34" s="122">
        <v>709</v>
      </c>
      <c r="M34" s="264">
        <v>49546</v>
      </c>
      <c r="N34" s="125">
        <v>36020</v>
      </c>
      <c r="O34" s="125">
        <v>12718</v>
      </c>
      <c r="P34" s="125">
        <v>6337</v>
      </c>
      <c r="Q34" s="125">
        <v>1979</v>
      </c>
      <c r="R34" s="125"/>
      <c r="S34" s="125">
        <v>458</v>
      </c>
      <c r="T34" s="125">
        <v>3483</v>
      </c>
      <c r="U34" s="125">
        <v>461</v>
      </c>
      <c r="V34" s="581">
        <v>-1015</v>
      </c>
      <c r="W34" s="59"/>
      <c r="X34" s="59"/>
    </row>
    <row r="35" spans="1:24" ht="15" customHeight="1" x14ac:dyDescent="0.15">
      <c r="A35" s="1048"/>
      <c r="B35" s="1049"/>
      <c r="C35" s="167" t="s">
        <v>376</v>
      </c>
      <c r="D35" s="58">
        <v>4562</v>
      </c>
      <c r="E35" s="58">
        <v>2074</v>
      </c>
      <c r="F35" s="58">
        <v>2406</v>
      </c>
      <c r="G35" s="58">
        <v>1183</v>
      </c>
      <c r="H35" s="58">
        <v>287</v>
      </c>
      <c r="I35" s="58">
        <v>319</v>
      </c>
      <c r="J35" s="58"/>
      <c r="K35" s="58">
        <v>329</v>
      </c>
      <c r="L35" s="265">
        <v>288</v>
      </c>
      <c r="M35" s="582">
        <v>3217</v>
      </c>
      <c r="N35" s="58">
        <v>2074</v>
      </c>
      <c r="O35" s="58">
        <v>1061</v>
      </c>
      <c r="P35" s="58">
        <v>291</v>
      </c>
      <c r="Q35" s="58">
        <v>600</v>
      </c>
      <c r="R35" s="58"/>
      <c r="S35" s="58">
        <v>48</v>
      </c>
      <c r="T35" s="58">
        <v>122</v>
      </c>
      <c r="U35" s="155" t="s">
        <v>377</v>
      </c>
      <c r="V35" s="583">
        <v>-1345</v>
      </c>
      <c r="W35" s="59"/>
      <c r="X35" s="59"/>
    </row>
    <row r="36" spans="1:24" ht="15" customHeight="1" x14ac:dyDescent="0.15">
      <c r="A36" s="1050" t="s">
        <v>569</v>
      </c>
      <c r="B36" s="1053" t="s">
        <v>339</v>
      </c>
      <c r="C36" s="487" t="s">
        <v>151</v>
      </c>
      <c r="D36" s="627">
        <v>54083</v>
      </c>
      <c r="E36" s="627">
        <v>36850</v>
      </c>
      <c r="F36" s="627">
        <v>16655</v>
      </c>
      <c r="G36" s="627">
        <v>9015</v>
      </c>
      <c r="H36" s="627">
        <v>2299</v>
      </c>
      <c r="I36" s="627">
        <v>1504</v>
      </c>
      <c r="J36" s="488"/>
      <c r="K36" s="627">
        <v>2652</v>
      </c>
      <c r="L36" s="628">
        <v>1111</v>
      </c>
      <c r="M36" s="629">
        <v>52397</v>
      </c>
      <c r="N36" s="627">
        <v>36850</v>
      </c>
      <c r="O36" s="627">
        <v>14895</v>
      </c>
      <c r="P36" s="627">
        <v>7159</v>
      </c>
      <c r="Q36" s="630">
        <v>2743</v>
      </c>
      <c r="R36" s="488"/>
      <c r="S36" s="627">
        <v>1783</v>
      </c>
      <c r="T36" s="627">
        <v>2575</v>
      </c>
      <c r="U36" s="631">
        <v>635</v>
      </c>
      <c r="V36" s="489">
        <v>-1760</v>
      </c>
      <c r="W36" s="466"/>
      <c r="X36" s="466"/>
    </row>
    <row r="37" spans="1:24" ht="15" customHeight="1" x14ac:dyDescent="0.15">
      <c r="A37" s="1051"/>
      <c r="B37" s="1053"/>
      <c r="C37" s="490" t="s">
        <v>375</v>
      </c>
      <c r="D37" s="632">
        <v>49685</v>
      </c>
      <c r="E37" s="632">
        <v>34829</v>
      </c>
      <c r="F37" s="632">
        <v>14320</v>
      </c>
      <c r="G37" s="632">
        <v>7886</v>
      </c>
      <c r="H37" s="632">
        <v>2017</v>
      </c>
      <c r="I37" s="632">
        <v>1225</v>
      </c>
      <c r="J37" s="491"/>
      <c r="K37" s="632">
        <v>2352</v>
      </c>
      <c r="L37" s="633">
        <v>770</v>
      </c>
      <c r="M37" s="634">
        <v>49254</v>
      </c>
      <c r="N37" s="632">
        <v>34829</v>
      </c>
      <c r="O37" s="632">
        <v>13819</v>
      </c>
      <c r="P37" s="632">
        <v>6848</v>
      </c>
      <c r="Q37" s="635">
        <v>2168</v>
      </c>
      <c r="R37" s="491"/>
      <c r="S37" s="632">
        <v>1629</v>
      </c>
      <c r="T37" s="632">
        <v>2544</v>
      </c>
      <c r="U37" s="636">
        <v>630</v>
      </c>
      <c r="V37" s="492">
        <v>-501</v>
      </c>
      <c r="W37" s="466"/>
      <c r="X37" s="466"/>
    </row>
    <row r="38" spans="1:24" ht="15" customHeight="1" x14ac:dyDescent="0.15">
      <c r="A38" s="1052"/>
      <c r="B38" s="1053"/>
      <c r="C38" s="493" t="s">
        <v>376</v>
      </c>
      <c r="D38" s="637">
        <v>4398</v>
      </c>
      <c r="E38" s="637">
        <v>2021</v>
      </c>
      <c r="F38" s="637">
        <v>2335</v>
      </c>
      <c r="G38" s="637">
        <v>1129</v>
      </c>
      <c r="H38" s="638">
        <v>282</v>
      </c>
      <c r="I38" s="638">
        <v>279</v>
      </c>
      <c r="J38" s="494"/>
      <c r="K38" s="637">
        <v>300</v>
      </c>
      <c r="L38" s="639">
        <v>341</v>
      </c>
      <c r="M38" s="640">
        <v>3143</v>
      </c>
      <c r="N38" s="637">
        <v>2021</v>
      </c>
      <c r="O38" s="637">
        <v>1076</v>
      </c>
      <c r="P38" s="638">
        <v>311</v>
      </c>
      <c r="Q38" s="641">
        <v>575</v>
      </c>
      <c r="R38" s="494"/>
      <c r="S38" s="638">
        <v>154</v>
      </c>
      <c r="T38" s="637">
        <v>31</v>
      </c>
      <c r="U38" s="642">
        <v>5</v>
      </c>
      <c r="V38" s="495">
        <v>-1259</v>
      </c>
      <c r="W38" s="466"/>
      <c r="X38" s="466"/>
    </row>
    <row r="39" spans="1:24" x14ac:dyDescent="0.15">
      <c r="A39" s="208" t="s">
        <v>203</v>
      </c>
    </row>
    <row r="40" spans="1:24" x14ac:dyDescent="0.15">
      <c r="A40" s="1045" t="s">
        <v>657</v>
      </c>
      <c r="B40" s="1045"/>
      <c r="C40" s="1045"/>
      <c r="D40" s="1045"/>
      <c r="E40" s="1045"/>
      <c r="F40" s="1045"/>
    </row>
    <row r="41" spans="1:24" x14ac:dyDescent="0.15">
      <c r="A41" s="1045" t="s">
        <v>689</v>
      </c>
      <c r="B41" s="1045"/>
      <c r="C41" s="1045"/>
      <c r="D41" s="1045"/>
      <c r="E41" s="1045"/>
      <c r="F41" s="1045"/>
    </row>
    <row r="42" spans="1:24" x14ac:dyDescent="0.15">
      <c r="A42" s="208" t="s">
        <v>687</v>
      </c>
    </row>
    <row r="43" spans="1:24" x14ac:dyDescent="0.15">
      <c r="A43" s="249"/>
      <c r="B43" s="249"/>
      <c r="C43" s="249"/>
      <c r="D43" s="249"/>
      <c r="E43" s="249"/>
      <c r="F43" s="249"/>
      <c r="G43" s="249"/>
      <c r="H43" s="249"/>
    </row>
  </sheetData>
  <mergeCells count="34">
    <mergeCell ref="A3:B4"/>
    <mergeCell ref="C3:C4"/>
    <mergeCell ref="W11:X11"/>
    <mergeCell ref="A1:L1"/>
    <mergeCell ref="A9:K9"/>
    <mergeCell ref="A10:K10"/>
    <mergeCell ref="A11:K11"/>
    <mergeCell ref="C16:L16"/>
    <mergeCell ref="M16:V16"/>
    <mergeCell ref="W16:X16"/>
    <mergeCell ref="A17:C17"/>
    <mergeCell ref="W17:X17"/>
    <mergeCell ref="A18:C20"/>
    <mergeCell ref="D18:L18"/>
    <mergeCell ref="M18:U18"/>
    <mergeCell ref="V18:V20"/>
    <mergeCell ref="D19:D20"/>
    <mergeCell ref="E19:E20"/>
    <mergeCell ref="F19:L19"/>
    <mergeCell ref="M19:M20"/>
    <mergeCell ref="N19:N20"/>
    <mergeCell ref="O19:U19"/>
    <mergeCell ref="A21:A26"/>
    <mergeCell ref="B21:B23"/>
    <mergeCell ref="B24:B26"/>
    <mergeCell ref="A27:A32"/>
    <mergeCell ref="B27:B29"/>
    <mergeCell ref="B30:B32"/>
    <mergeCell ref="A41:F41"/>
    <mergeCell ref="A33:A35"/>
    <mergeCell ref="B33:B35"/>
    <mergeCell ref="A36:A38"/>
    <mergeCell ref="B36:B38"/>
    <mergeCell ref="A40:F40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colBreaks count="1" manualBreakCount="1">
    <brk id="1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2 人口</vt:lpstr>
      <vt:lpstr>7表 世帯数及び人口の推移</vt:lpstr>
      <vt:lpstr>8表 5歳階級人口ピラミッド</vt:lpstr>
      <vt:lpstr>2‐1 人口及び世帯数の推移</vt:lpstr>
      <vt:lpstr>2‐2 町別世帯数及び男女別人口‐推計人口‐</vt:lpstr>
      <vt:lpstr>2‐3、2-4</vt:lpstr>
      <vt:lpstr>2‐5、2‐6、2‐7</vt:lpstr>
      <vt:lpstr>2‐8 産業・従業上の地位男女別15歳以上就業者数</vt:lpstr>
      <vt:lpstr>2‐9、2-10</vt:lpstr>
      <vt:lpstr>2‐11、2-12</vt:lpstr>
      <vt:lpstr>2‐13 町別人口の推移(平成26年～令和元年)</vt:lpstr>
      <vt:lpstr>2‐14 年齢(各歳)男女別人口‐推計人口‐</vt:lpstr>
      <vt:lpstr>2‐15 年齢(各歳)男女別人口‐平成27年国勢調査‐</vt:lpstr>
      <vt:lpstr>2-16 地区別5歳階級別人口-住民基本台帳人口-</vt:lpstr>
      <vt:lpstr>2‐17 地区別5歳階級別人口‐平成27年国勢調査‐</vt:lpstr>
      <vt:lpstr>2‐18 外国人住民登録人口‐住民基本台帳人口‐</vt:lpstr>
      <vt:lpstr>'2 人口'!Print_Area</vt:lpstr>
      <vt:lpstr>'2‐1 人口及び世帯数の推移'!Print_Area</vt:lpstr>
      <vt:lpstr>'2‐11、2-12'!Print_Area</vt:lpstr>
      <vt:lpstr>'2‐13 町別人口の推移(平成26年～令和元年)'!Print_Area</vt:lpstr>
      <vt:lpstr>'2‐14 年齢(各歳)男女別人口‐推計人口‐'!Print_Area</vt:lpstr>
      <vt:lpstr>'2‐15 年齢(各歳)男女別人口‐平成27年国勢調査‐'!Print_Area</vt:lpstr>
      <vt:lpstr>'2-16 地区別5歳階級別人口-住民基本台帳人口-'!Print_Area</vt:lpstr>
      <vt:lpstr>'2‐17 地区別5歳階級別人口‐平成27年国勢調査‐'!Print_Area</vt:lpstr>
      <vt:lpstr>'2‐18 外国人住民登録人口‐住民基本台帳人口‐'!Print_Area</vt:lpstr>
      <vt:lpstr>'2‐3、2-4'!Print_Area</vt:lpstr>
      <vt:lpstr>'2‐5、2‐6、2‐7'!Print_Area</vt:lpstr>
      <vt:lpstr>'2‐8 産業・従業上の地位男女別15歳以上就業者数'!Print_Area</vt:lpstr>
      <vt:lpstr>'2‐9、2-10'!Print_Area</vt:lpstr>
      <vt:lpstr>'7表 世帯数及び人口の推移'!Print_Area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森谷　真実</cp:lastModifiedBy>
  <cp:lastPrinted>2020-05-12T04:25:34Z</cp:lastPrinted>
  <dcterms:created xsi:type="dcterms:W3CDTF">1997-01-08T22:48:59Z</dcterms:created>
  <dcterms:modified xsi:type="dcterms:W3CDTF">2020-05-13T07:17:12Z</dcterms:modified>
</cp:coreProperties>
</file>