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300" windowWidth="11715" windowHeight="2700" tabRatio="821" activeTab="3"/>
  </bookViews>
  <sheets>
    <sheet name="Ｐ１の計算例" sheetId="7" r:id="rId1"/>
    <sheet name="Ｐ２の計算例" sheetId="11" r:id="rId2"/>
    <sheet name="Ｐ１の計算シート" sheetId="13" r:id="rId3"/>
    <sheet name="Ｐ２の計算シート" sheetId="14" r:id="rId4"/>
  </sheets>
  <definedNames>
    <definedName name="_xlnm.Print_Area" localSheetId="2">Ｐ１の計算シート!$A$1:$D$43</definedName>
    <definedName name="_xlnm.Print_Area" localSheetId="0">Ｐ１の計算例!$A$1:$R$44</definedName>
    <definedName name="_xlnm.Print_Area" localSheetId="3">Ｐ２の計算シート!$A$8:$F$55</definedName>
    <definedName name="_xlnm.Print_Area" localSheetId="1">Ｐ２の計算例!$A$7:$W$57</definedName>
  </definedNames>
  <calcPr calcId="145621"/>
</workbook>
</file>

<file path=xl/calcChain.xml><?xml version="1.0" encoding="utf-8"?>
<calcChain xmlns="http://schemas.openxmlformats.org/spreadsheetml/2006/main">
  <c r="E26" i="14" l="1"/>
  <c r="E25" i="14"/>
  <c r="E24" i="14"/>
  <c r="E23" i="14"/>
  <c r="E22" i="14"/>
  <c r="E21" i="14"/>
  <c r="E20" i="14"/>
  <c r="C2" i="11"/>
  <c r="I26" i="11"/>
  <c r="I25" i="11"/>
  <c r="I24" i="11"/>
  <c r="I23" i="11"/>
  <c r="I22" i="11"/>
  <c r="I21" i="11"/>
  <c r="I20" i="11"/>
  <c r="I19" i="11"/>
  <c r="K36" i="11"/>
  <c r="G37" i="11" s="1"/>
  <c r="B6" i="13"/>
  <c r="K25" i="11" l="1"/>
  <c r="C6" i="7"/>
  <c r="E8" i="7" s="1"/>
  <c r="E20" i="7" s="1"/>
  <c r="G17" i="7"/>
  <c r="C20" i="7"/>
  <c r="D4" i="13" l="1"/>
  <c r="C8" i="13"/>
  <c r="D11" i="13"/>
  <c r="D12" i="13"/>
  <c r="D13" i="13"/>
  <c r="D14" i="13"/>
  <c r="D15" i="13"/>
  <c r="D16" i="13"/>
  <c r="D17" i="13"/>
  <c r="B19" i="13"/>
  <c r="B21" i="13" s="1"/>
  <c r="C33" i="13"/>
  <c r="D33" i="13" s="1"/>
  <c r="B35" i="13"/>
  <c r="G4" i="7"/>
  <c r="E22" i="7"/>
  <c r="G11" i="7"/>
  <c r="G12" i="7"/>
  <c r="G13" i="7"/>
  <c r="G14" i="7"/>
  <c r="G15" i="7"/>
  <c r="G16" i="7"/>
  <c r="G18" i="7"/>
  <c r="C22" i="7"/>
  <c r="E34" i="7"/>
  <c r="G34" i="7" s="1"/>
  <c r="C36" i="7"/>
  <c r="B3" i="14"/>
  <c r="E13" i="14"/>
  <c r="D15" i="14" s="1"/>
  <c r="E17" i="14" s="1"/>
  <c r="F20" i="14"/>
  <c r="F21" i="14"/>
  <c r="F22" i="14"/>
  <c r="F23" i="14"/>
  <c r="F24" i="14"/>
  <c r="F25" i="14"/>
  <c r="F26" i="14"/>
  <c r="D28" i="14"/>
  <c r="D30" i="14" s="1"/>
  <c r="B34" i="14"/>
  <c r="D45" i="14"/>
  <c r="D51" i="14"/>
  <c r="I12" i="11"/>
  <c r="K19" i="11"/>
  <c r="K20" i="11"/>
  <c r="K21" i="11"/>
  <c r="K22" i="11"/>
  <c r="K23" i="11"/>
  <c r="K24" i="11"/>
  <c r="K26" i="11"/>
  <c r="G28" i="11"/>
  <c r="G30" i="11" s="1"/>
  <c r="C34" i="11"/>
  <c r="G45" i="11"/>
  <c r="G51" i="11"/>
  <c r="E45" i="14" l="1"/>
  <c r="F45" i="14" s="1"/>
  <c r="G14" i="11"/>
  <c r="I16" i="11" s="1"/>
  <c r="I28" i="11" s="1"/>
  <c r="I30" i="11" s="1"/>
  <c r="F13" i="14"/>
  <c r="C24" i="7"/>
  <c r="K12" i="11"/>
  <c r="G22" i="7"/>
  <c r="G20" i="7"/>
  <c r="F17" i="14"/>
  <c r="E28" i="14"/>
  <c r="E30" i="14" s="1"/>
  <c r="D32" i="14" s="1"/>
  <c r="B27" i="13"/>
  <c r="D8" i="13"/>
  <c r="C19" i="13"/>
  <c r="I45" i="11"/>
  <c r="K45" i="11" s="1"/>
  <c r="G8" i="7"/>
  <c r="C28" i="7"/>
  <c r="K30" i="11" l="1"/>
  <c r="K32" i="11" s="1"/>
  <c r="G32" i="11"/>
  <c r="I34" i="11" s="1"/>
  <c r="K16" i="11"/>
  <c r="K28" i="11"/>
  <c r="C21" i="13"/>
  <c r="B23" i="13" s="1"/>
  <c r="D19" i="13"/>
  <c r="B37" i="13"/>
  <c r="C38" i="7"/>
  <c r="C32" i="11"/>
  <c r="E26" i="7"/>
  <c r="E32" i="14"/>
  <c r="E34" i="14"/>
  <c r="I32" i="11"/>
  <c r="F28" i="14"/>
  <c r="F30" i="14"/>
  <c r="F32" i="14" s="1"/>
  <c r="K34" i="11" l="1"/>
  <c r="I37" i="11"/>
  <c r="K37" i="11" s="1"/>
  <c r="F34" i="14"/>
  <c r="E37" i="14"/>
  <c r="E39" i="14" s="1"/>
  <c r="D21" i="13"/>
  <c r="G39" i="11"/>
  <c r="C3" i="11" s="1"/>
  <c r="C4" i="11" s="1"/>
  <c r="B41" i="13"/>
  <c r="C42" i="7"/>
  <c r="G26" i="7"/>
  <c r="E28" i="7"/>
  <c r="C30" i="7" s="1"/>
  <c r="I39" i="11" l="1"/>
  <c r="G41" i="11" s="1"/>
  <c r="C25" i="13"/>
  <c r="B32" i="14"/>
  <c r="F36" i="14" s="1"/>
  <c r="D37" i="14" s="1"/>
  <c r="E32" i="7"/>
  <c r="G28" i="7"/>
  <c r="G43" i="11" l="1"/>
  <c r="K39" i="11"/>
  <c r="G32" i="7"/>
  <c r="E36" i="7"/>
  <c r="D25" i="13"/>
  <c r="C27" i="13"/>
  <c r="B29" i="13" s="1"/>
  <c r="F37" i="14"/>
  <c r="D39" i="14"/>
  <c r="D41" i="14" s="1"/>
  <c r="I43" i="11" l="1"/>
  <c r="K43" i="11" s="1"/>
  <c r="G47" i="11"/>
  <c r="G49" i="11" s="1"/>
  <c r="F39" i="14"/>
  <c r="B4" i="14"/>
  <c r="B5" i="14" s="1"/>
  <c r="D43" i="14" s="1"/>
  <c r="G36" i="7"/>
  <c r="E38" i="7"/>
  <c r="C31" i="13"/>
  <c r="D27" i="13"/>
  <c r="I47" i="11" l="1"/>
  <c r="G53" i="11"/>
  <c r="E42" i="7"/>
  <c r="G42" i="7" s="1"/>
  <c r="G44" i="7" s="1"/>
  <c r="G38" i="7"/>
  <c r="D31" i="13"/>
  <c r="C35" i="13"/>
  <c r="D47" i="14"/>
  <c r="E43" i="14"/>
  <c r="E47" i="14" s="1"/>
  <c r="E49" i="14" s="1"/>
  <c r="E53" i="14" s="1"/>
  <c r="I49" i="11" l="1"/>
  <c r="K47" i="11"/>
  <c r="D35" i="13"/>
  <c r="C37" i="13"/>
  <c r="F47" i="14"/>
  <c r="D49" i="14"/>
  <c r="F43" i="14"/>
  <c r="I53" i="11" l="1"/>
  <c r="K49" i="11"/>
  <c r="K53" i="11" s="1"/>
  <c r="K55" i="11" s="1"/>
  <c r="C41" i="13"/>
  <c r="D41" i="13" s="1"/>
  <c r="D43" i="13" s="1"/>
  <c r="D37" i="13"/>
  <c r="F49" i="14"/>
  <c r="F53" i="14" s="1"/>
  <c r="F55" i="14" s="1"/>
  <c r="D53" i="14"/>
</calcChain>
</file>

<file path=xl/sharedStrings.xml><?xml version="1.0" encoding="utf-8"?>
<sst xmlns="http://schemas.openxmlformats.org/spreadsheetml/2006/main" count="488" uniqueCount="364">
  <si>
    <t>積上げ項目</t>
    <rPh sb="0" eb="1">
      <t>ツ</t>
    </rPh>
    <rPh sb="1" eb="2">
      <t>ア</t>
    </rPh>
    <rPh sb="3" eb="5">
      <t>コウモク</t>
    </rPh>
    <phoneticPr fontId="1"/>
  </si>
  <si>
    <t>残工事分</t>
  </si>
  <si>
    <t>直接工事費</t>
    <rPh sb="0" eb="2">
      <t>チョクセツ</t>
    </rPh>
    <rPh sb="2" eb="5">
      <t>コウジヒ</t>
    </rPh>
    <phoneticPr fontId="1"/>
  </si>
  <si>
    <t>純工事費</t>
    <rPh sb="0" eb="1">
      <t>ジュン</t>
    </rPh>
    <rPh sb="1" eb="4">
      <t>コウジヒ</t>
    </rPh>
    <phoneticPr fontId="1"/>
  </si>
  <si>
    <t>出来高分</t>
    <rPh sb="0" eb="3">
      <t>デキダカ</t>
    </rPh>
    <rPh sb="3" eb="4">
      <t>ブン</t>
    </rPh>
    <phoneticPr fontId="1"/>
  </si>
  <si>
    <t>全体工事費</t>
    <rPh sb="0" eb="2">
      <t>ゼンタイ</t>
    </rPh>
    <rPh sb="2" eb="4">
      <t>コウジ</t>
    </rPh>
    <rPh sb="4" eb="5">
      <t>ヒ</t>
    </rPh>
    <phoneticPr fontId="1"/>
  </si>
  <si>
    <t>残工事分</t>
    <rPh sb="0" eb="1">
      <t>ザン</t>
    </rPh>
    <rPh sb="1" eb="3">
      <t>コウジ</t>
    </rPh>
    <rPh sb="3" eb="4">
      <t>ブン</t>
    </rPh>
    <phoneticPr fontId="1"/>
  </si>
  <si>
    <t>出来高率</t>
    <rPh sb="0" eb="3">
      <t>デキダカ</t>
    </rPh>
    <rPh sb="3" eb="4">
      <t>リツ</t>
    </rPh>
    <phoneticPr fontId="1"/>
  </si>
  <si>
    <t>率による共通仮設費</t>
    <rPh sb="0" eb="1">
      <t>リツ</t>
    </rPh>
    <rPh sb="4" eb="6">
      <t>キョウツウ</t>
    </rPh>
    <rPh sb="6" eb="8">
      <t>カセツ</t>
    </rPh>
    <rPh sb="8" eb="9">
      <t>ヒ</t>
    </rPh>
    <phoneticPr fontId="1"/>
  </si>
  <si>
    <t>運搬費</t>
    <rPh sb="0" eb="2">
      <t>ウンパン</t>
    </rPh>
    <rPh sb="2" eb="3">
      <t>ヒ</t>
    </rPh>
    <phoneticPr fontId="1"/>
  </si>
  <si>
    <t>準備費</t>
    <rPh sb="0" eb="2">
      <t>ジュンビ</t>
    </rPh>
    <rPh sb="2" eb="3">
      <t>ヒ</t>
    </rPh>
    <phoneticPr fontId="1"/>
  </si>
  <si>
    <t>事業損出防止施設費</t>
    <rPh sb="0" eb="2">
      <t>ジギョウ</t>
    </rPh>
    <rPh sb="2" eb="3">
      <t>ソン</t>
    </rPh>
    <rPh sb="3" eb="4">
      <t>シュツ</t>
    </rPh>
    <rPh sb="4" eb="6">
      <t>ボウシ</t>
    </rPh>
    <rPh sb="6" eb="8">
      <t>シセツ</t>
    </rPh>
    <rPh sb="8" eb="9">
      <t>ヒ</t>
    </rPh>
    <phoneticPr fontId="1"/>
  </si>
  <si>
    <t>安全費</t>
    <rPh sb="0" eb="2">
      <t>アンゼン</t>
    </rPh>
    <rPh sb="2" eb="3">
      <t>ヒ</t>
    </rPh>
    <phoneticPr fontId="1"/>
  </si>
  <si>
    <t>役務費</t>
    <rPh sb="0" eb="2">
      <t>エキム</t>
    </rPh>
    <rPh sb="2" eb="3">
      <t>ヒ</t>
    </rPh>
    <phoneticPr fontId="1"/>
  </si>
  <si>
    <t>技術管理費</t>
    <rPh sb="0" eb="2">
      <t>ギジュツ</t>
    </rPh>
    <rPh sb="2" eb="5">
      <t>カンリヒ</t>
    </rPh>
    <phoneticPr fontId="1"/>
  </si>
  <si>
    <t>営繕費</t>
    <rPh sb="0" eb="2">
      <t>エイゼン</t>
    </rPh>
    <rPh sb="2" eb="3">
      <t>ヒ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</si>
  <si>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</si>
  <si>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現場管理費計</t>
    <rPh sb="0" eb="2">
      <t>ゲンバ</t>
    </rPh>
    <rPh sb="2" eb="5">
      <t>カンリヒ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</si>
  <si>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</si>
  <si>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</si>
  <si>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契約保証費</t>
    <rPh sb="0" eb="2">
      <t>ケイヤク</t>
    </rPh>
    <rPh sb="2" eb="4">
      <t>ホショウ</t>
    </rPh>
    <rPh sb="4" eb="5">
      <t>ヒ</t>
    </rPh>
    <phoneticPr fontId="1"/>
  </si>
  <si>
    <t>一般管理費計</t>
    <rPh sb="0" eb="2">
      <t>イッパン</t>
    </rPh>
    <rPh sb="2" eb="5">
      <t>カンリヒ</t>
    </rPh>
    <rPh sb="5" eb="6">
      <t>ケイ</t>
    </rPh>
    <phoneticPr fontId="1"/>
  </si>
  <si>
    <t>工事価格</t>
    <rPh sb="0" eb="2">
      <t>コウジ</t>
    </rPh>
    <rPh sb="2" eb="4">
      <t>カカク</t>
    </rPh>
    <phoneticPr fontId="1"/>
  </si>
  <si>
    <t>請負率</t>
    <rPh sb="0" eb="2">
      <t>ウケオイ</t>
    </rPh>
    <rPh sb="2" eb="3">
      <t>リツ</t>
    </rPh>
    <phoneticPr fontId="1"/>
  </si>
  <si>
    <t>純工事の出来高率</t>
    <rPh sb="0" eb="1">
      <t>ジュン</t>
    </rPh>
    <rPh sb="1" eb="3">
      <t>コウジ</t>
    </rPh>
    <rPh sb="4" eb="7">
      <t>デキダカ</t>
    </rPh>
    <rPh sb="7" eb="8">
      <t>リツ</t>
    </rPh>
    <phoneticPr fontId="1"/>
  </si>
  <si>
    <t>工事原価の出来高率</t>
    <rPh sb="0" eb="2">
      <t>コウジ</t>
    </rPh>
    <rPh sb="2" eb="4">
      <t>ゲンカ</t>
    </rPh>
    <rPh sb="5" eb="8">
      <t>デキダカ</t>
    </rPh>
    <rPh sb="8" eb="9">
      <t>リツ</t>
    </rPh>
    <phoneticPr fontId="1"/>
  </si>
  <si>
    <t>工事価格×請負率</t>
    <rPh sb="0" eb="2">
      <t>コウジ</t>
    </rPh>
    <rPh sb="2" eb="4">
      <t>カカク</t>
    </rPh>
    <rPh sb="5" eb="7">
      <t>ウケオイ</t>
    </rPh>
    <rPh sb="7" eb="8">
      <t>リツ</t>
    </rPh>
    <phoneticPr fontId="1"/>
  </si>
  <si>
    <t>残工事（旧単価）</t>
    <rPh sb="0" eb="1">
      <t>ザン</t>
    </rPh>
    <rPh sb="1" eb="3">
      <t>コウジ</t>
    </rPh>
    <rPh sb="4" eb="5">
      <t>キュウ</t>
    </rPh>
    <rPh sb="5" eb="7">
      <t>タンカ</t>
    </rPh>
    <phoneticPr fontId="1"/>
  </si>
  <si>
    <t>出来高（旧単価）</t>
    <rPh sb="0" eb="2">
      <t>デキ</t>
    </rPh>
    <rPh sb="2" eb="3">
      <t>ダカ</t>
    </rPh>
    <rPh sb="4" eb="5">
      <t>キュウ</t>
    </rPh>
    <rPh sb="5" eb="7">
      <t>タンカ</t>
    </rPh>
    <phoneticPr fontId="1"/>
  </si>
  <si>
    <t>旧諸経費</t>
    <rPh sb="0" eb="1">
      <t>キュウ</t>
    </rPh>
    <rPh sb="1" eb="4">
      <t>ショケイヒ</t>
    </rPh>
    <phoneticPr fontId="1"/>
  </si>
  <si>
    <t>残工事（新単価）</t>
    <rPh sb="0" eb="1">
      <t>ザン</t>
    </rPh>
    <rPh sb="1" eb="3">
      <t>コウジ</t>
    </rPh>
    <rPh sb="4" eb="5">
      <t>シン</t>
    </rPh>
    <rPh sb="5" eb="7">
      <t>タンカ</t>
    </rPh>
    <phoneticPr fontId="1"/>
  </si>
  <si>
    <t>出来高（新単価）</t>
    <rPh sb="0" eb="3">
      <t>デキダカ</t>
    </rPh>
    <rPh sb="4" eb="5">
      <t>シン</t>
    </rPh>
    <rPh sb="5" eb="7">
      <t>タンカ</t>
    </rPh>
    <phoneticPr fontId="1"/>
  </si>
  <si>
    <t>新諸経費</t>
    <rPh sb="0" eb="1">
      <t>シン</t>
    </rPh>
    <rPh sb="1" eb="4">
      <t>ショケイヒ</t>
    </rPh>
    <phoneticPr fontId="1"/>
  </si>
  <si>
    <t>補正後の現場管理費</t>
    <rPh sb="0" eb="3">
      <t>ホセイゴ</t>
    </rPh>
    <rPh sb="4" eb="6">
      <t>ゲンバ</t>
    </rPh>
    <rPh sb="6" eb="9">
      <t>カンリヒ</t>
    </rPh>
    <phoneticPr fontId="1"/>
  </si>
  <si>
    <t>補正する現場管理費</t>
    <rPh sb="0" eb="2">
      <t>ホセイ</t>
    </rPh>
    <rPh sb="4" eb="6">
      <t>ゲンバ</t>
    </rPh>
    <rPh sb="6" eb="9">
      <t>カンリヒ</t>
    </rPh>
    <phoneticPr fontId="1"/>
  </si>
  <si>
    <t>補正後の一般管理費</t>
    <rPh sb="0" eb="3">
      <t>ホセイゴ</t>
    </rPh>
    <rPh sb="4" eb="6">
      <t>イッパン</t>
    </rPh>
    <rPh sb="6" eb="9">
      <t>カンリヒ</t>
    </rPh>
    <phoneticPr fontId="1"/>
  </si>
  <si>
    <t>補正前の現場管理費</t>
    <rPh sb="0" eb="2">
      <t>ホセイ</t>
    </rPh>
    <rPh sb="2" eb="3">
      <t>マエ</t>
    </rPh>
    <rPh sb="4" eb="6">
      <t>ゲンバ</t>
    </rPh>
    <rPh sb="6" eb="9">
      <t>カンリヒ</t>
    </rPh>
    <phoneticPr fontId="1"/>
  </si>
  <si>
    <t>補正後の工事原価</t>
    <rPh sb="0" eb="2">
      <t>ホセイ</t>
    </rPh>
    <rPh sb="2" eb="3">
      <t>ゴ</t>
    </rPh>
    <rPh sb="4" eb="6">
      <t>コウジ</t>
    </rPh>
    <rPh sb="6" eb="8">
      <t>ゲンカ</t>
    </rPh>
    <phoneticPr fontId="1"/>
  </si>
  <si>
    <t>補正後工事原価の出来高率</t>
    <rPh sb="0" eb="3">
      <t>ホセイゴ</t>
    </rPh>
    <rPh sb="3" eb="5">
      <t>コウジ</t>
    </rPh>
    <rPh sb="5" eb="7">
      <t>ゲンカ</t>
    </rPh>
    <rPh sb="8" eb="11">
      <t>デキダカ</t>
    </rPh>
    <rPh sb="11" eb="12">
      <t>リツ</t>
    </rPh>
    <phoneticPr fontId="1"/>
  </si>
  <si>
    <t>一般管理費率</t>
    <rPh sb="0" eb="2">
      <t>イッパン</t>
    </rPh>
    <rPh sb="2" eb="5">
      <t>カンリヒ</t>
    </rPh>
    <rPh sb="5" eb="6">
      <t>リツ</t>
    </rPh>
    <phoneticPr fontId="1"/>
  </si>
  <si>
    <t>前払金支出割合</t>
    <rPh sb="0" eb="1">
      <t>マエ</t>
    </rPh>
    <rPh sb="1" eb="2">
      <t>ハラ</t>
    </rPh>
    <rPh sb="2" eb="3">
      <t>キン</t>
    </rPh>
    <rPh sb="3" eb="5">
      <t>シシュツ</t>
    </rPh>
    <rPh sb="5" eb="7">
      <t>ワリアイ</t>
    </rPh>
    <phoneticPr fontId="1"/>
  </si>
  <si>
    <t>変更後残工事代金の計算</t>
    <rPh sb="0" eb="2">
      <t>ヘンコウ</t>
    </rPh>
    <rPh sb="2" eb="3">
      <t>ゴ</t>
    </rPh>
    <rPh sb="3" eb="4">
      <t>ザン</t>
    </rPh>
    <rPh sb="4" eb="6">
      <t>コウジ</t>
    </rPh>
    <rPh sb="6" eb="8">
      <t>ダイキン</t>
    </rPh>
    <rPh sb="9" eb="11">
      <t>ケイサン</t>
    </rPh>
    <phoneticPr fontId="1"/>
  </si>
  <si>
    <r>
      <t>Ｐ</t>
    </r>
    <r>
      <rPr>
        <sz val="8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（税抜き）＝</t>
    </r>
    <rPh sb="3" eb="4">
      <t>ゼイ</t>
    </rPh>
    <rPh sb="4" eb="5">
      <t>ヌ</t>
    </rPh>
    <phoneticPr fontId="1"/>
  </si>
  <si>
    <r>
      <t>Ｐ</t>
    </r>
    <r>
      <rPr>
        <sz val="8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（税抜き）＝</t>
    </r>
    <rPh sb="3" eb="4">
      <t>ゼイ</t>
    </rPh>
    <rPh sb="4" eb="5">
      <t>ヌ</t>
    </rPh>
    <phoneticPr fontId="1"/>
  </si>
  <si>
    <r>
      <t>変更前残工事代金（Ｐ</t>
    </r>
    <r>
      <rPr>
        <sz val="14"/>
        <rFont val="ＭＳ Ｐゴシック"/>
        <family val="3"/>
        <charset val="128"/>
      </rPr>
      <t>１</t>
    </r>
    <r>
      <rPr>
        <sz val="18"/>
        <rFont val="ＭＳ Ｐゴシック"/>
        <family val="3"/>
        <charset val="128"/>
      </rPr>
      <t>）の計算例</t>
    </r>
    <rPh sb="0" eb="2">
      <t>ヘンコウ</t>
    </rPh>
    <rPh sb="2" eb="3">
      <t>ゼン</t>
    </rPh>
    <rPh sb="3" eb="4">
      <t>ザン</t>
    </rPh>
    <rPh sb="4" eb="6">
      <t>コウジ</t>
    </rPh>
    <rPh sb="6" eb="8">
      <t>ダイキン</t>
    </rPh>
    <rPh sb="13" eb="15">
      <t>ケイサン</t>
    </rPh>
    <rPh sb="15" eb="16">
      <t>レイ</t>
    </rPh>
    <phoneticPr fontId="1"/>
  </si>
  <si>
    <r>
      <t>変更後残工事代金（Ｐ</t>
    </r>
    <r>
      <rPr>
        <sz val="14"/>
        <rFont val="ＭＳ Ｐゴシック"/>
        <family val="3"/>
        <charset val="128"/>
      </rPr>
      <t>２</t>
    </r>
    <r>
      <rPr>
        <sz val="18"/>
        <rFont val="ＭＳ Ｐゴシック"/>
        <family val="3"/>
        <charset val="128"/>
      </rPr>
      <t>）の計算例</t>
    </r>
    <rPh sb="0" eb="2">
      <t>ヘンコウ</t>
    </rPh>
    <rPh sb="2" eb="3">
      <t>ゴ</t>
    </rPh>
    <rPh sb="3" eb="4">
      <t>ザン</t>
    </rPh>
    <rPh sb="4" eb="6">
      <t>コウジ</t>
    </rPh>
    <rPh sb="6" eb="8">
      <t>ダイキン</t>
    </rPh>
    <rPh sb="13" eb="15">
      <t>ケイサン</t>
    </rPh>
    <rPh sb="15" eb="16">
      <t>レイ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</si>
  <si>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</si>
  <si>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</si>
  <si>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</si>
  <si>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</si>
  <si>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</si>
  <si>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</si>
  <si>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</si>
  <si>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</si>
  <si>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</si>
  <si>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</si>
  <si>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</si>
  <si>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</si>
  <si>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</si>
  <si>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</si>
  <si>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</si>
  <si>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</si>
  <si>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</si>
  <si>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</si>
  <si>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</si>
  <si>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</si>
  <si>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</si>
  <si>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</si>
  <si>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ヌ</t>
    <phoneticPr fontId="1"/>
  </si>
  <si>
    <t>ネ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</si>
  <si>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</si>
  <si>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</si>
  <si>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</si>
  <si>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</si>
  <si>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</si>
  <si>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</si>
  <si>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</si>
  <si>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</si>
  <si>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ム</t>
    <phoneticPr fontId="1"/>
  </si>
  <si>
    <t>メ</t>
    <phoneticPr fontId="1"/>
  </si>
  <si>
    <t>モ</t>
    <phoneticPr fontId="1"/>
  </si>
  <si>
    <t>ヤ</t>
    <phoneticPr fontId="1"/>
  </si>
  <si>
    <t>ユ</t>
    <phoneticPr fontId="1"/>
  </si>
  <si>
    <t>ヨ</t>
    <phoneticPr fontId="1"/>
  </si>
  <si>
    <t>ラ</t>
    <phoneticPr fontId="1"/>
  </si>
  <si>
    <t>リ</t>
    <phoneticPr fontId="1"/>
  </si>
  <si>
    <t>ロ</t>
    <phoneticPr fontId="1"/>
  </si>
  <si>
    <t>ル</t>
    <phoneticPr fontId="1"/>
  </si>
  <si>
    <t>レ</t>
    <phoneticPr fontId="1"/>
  </si>
  <si>
    <t>ワ</t>
    <phoneticPr fontId="1"/>
  </si>
  <si>
    <t>ン</t>
    <phoneticPr fontId="1"/>
  </si>
  <si>
    <t>う</t>
    <phoneticPr fontId="1"/>
  </si>
  <si>
    <t>あ</t>
    <phoneticPr fontId="1"/>
  </si>
  <si>
    <t>い</t>
    <phoneticPr fontId="1"/>
  </si>
  <si>
    <t>え</t>
    <phoneticPr fontId="1"/>
  </si>
  <si>
    <t>お</t>
    <phoneticPr fontId="1"/>
  </si>
  <si>
    <t>か</t>
    <phoneticPr fontId="1"/>
  </si>
  <si>
    <t>き</t>
    <phoneticPr fontId="1"/>
  </si>
  <si>
    <t>く</t>
    <phoneticPr fontId="1"/>
  </si>
  <si>
    <t>け</t>
    <phoneticPr fontId="1"/>
  </si>
  <si>
    <t>こ</t>
    <phoneticPr fontId="1"/>
  </si>
  <si>
    <t>さ</t>
    <phoneticPr fontId="1"/>
  </si>
  <si>
    <t>し</t>
    <phoneticPr fontId="1"/>
  </si>
  <si>
    <t>す</t>
    <phoneticPr fontId="1"/>
  </si>
  <si>
    <t>せ</t>
    <phoneticPr fontId="1"/>
  </si>
  <si>
    <t>そ</t>
    <phoneticPr fontId="1"/>
  </si>
  <si>
    <t>た</t>
    <phoneticPr fontId="1"/>
  </si>
  <si>
    <t>ち</t>
    <phoneticPr fontId="1"/>
  </si>
  <si>
    <t>つ</t>
    <phoneticPr fontId="1"/>
  </si>
  <si>
    <t>て</t>
    <phoneticPr fontId="1"/>
  </si>
  <si>
    <t>な</t>
    <phoneticPr fontId="1"/>
  </si>
  <si>
    <t>に</t>
    <phoneticPr fontId="1"/>
  </si>
  <si>
    <t>と</t>
    <phoneticPr fontId="1"/>
  </si>
  <si>
    <t>ぬ</t>
    <phoneticPr fontId="1"/>
  </si>
  <si>
    <t>ね</t>
    <phoneticPr fontId="1"/>
  </si>
  <si>
    <t>の</t>
    <phoneticPr fontId="1"/>
  </si>
  <si>
    <t>は</t>
    <phoneticPr fontId="1"/>
  </si>
  <si>
    <t>ひ</t>
    <phoneticPr fontId="1"/>
  </si>
  <si>
    <t>ふ</t>
    <phoneticPr fontId="1"/>
  </si>
  <si>
    <t>へ</t>
    <phoneticPr fontId="1"/>
  </si>
  <si>
    <t>ほ</t>
    <phoneticPr fontId="1"/>
  </si>
  <si>
    <t>ま</t>
    <phoneticPr fontId="1"/>
  </si>
  <si>
    <t>み</t>
    <phoneticPr fontId="1"/>
  </si>
  <si>
    <t>む</t>
    <phoneticPr fontId="1"/>
  </si>
  <si>
    <t>め</t>
    <phoneticPr fontId="1"/>
  </si>
  <si>
    <t>も</t>
    <phoneticPr fontId="1"/>
  </si>
  <si>
    <t>や</t>
    <phoneticPr fontId="1"/>
  </si>
  <si>
    <t>ゆ</t>
    <phoneticPr fontId="1"/>
  </si>
  <si>
    <t>よ</t>
    <phoneticPr fontId="1"/>
  </si>
  <si>
    <t>ら</t>
    <phoneticPr fontId="1"/>
  </si>
  <si>
    <t>あ：</t>
    <phoneticPr fontId="1"/>
  </si>
  <si>
    <t>い：</t>
    <phoneticPr fontId="1"/>
  </si>
  <si>
    <t>う：</t>
    <phoneticPr fontId="1"/>
  </si>
  <si>
    <t>え：</t>
    <phoneticPr fontId="1"/>
  </si>
  <si>
    <t>お：</t>
    <phoneticPr fontId="1"/>
  </si>
  <si>
    <t>り</t>
    <phoneticPr fontId="1"/>
  </si>
  <si>
    <t>か：</t>
    <phoneticPr fontId="1"/>
  </si>
  <si>
    <t>残工事分の直接工事費。</t>
    <rPh sb="0" eb="1">
      <t>ザン</t>
    </rPh>
    <rPh sb="1" eb="3">
      <t>コウジ</t>
    </rPh>
    <rPh sb="3" eb="4">
      <t>ブン</t>
    </rPh>
    <rPh sb="5" eb="7">
      <t>チョクセツ</t>
    </rPh>
    <rPh sb="7" eb="10">
      <t>コウジヒ</t>
    </rPh>
    <phoneticPr fontId="1"/>
  </si>
  <si>
    <t>直接工事費の出来高率。</t>
    <rPh sb="0" eb="2">
      <t>チョクセツ</t>
    </rPh>
    <rPh sb="2" eb="5">
      <t>コウジヒ</t>
    </rPh>
    <rPh sb="6" eb="9">
      <t>デキダカ</t>
    </rPh>
    <rPh sb="9" eb="10">
      <t>リツ</t>
    </rPh>
    <phoneticPr fontId="1"/>
  </si>
  <si>
    <t>式　「あ」－「い」</t>
    <rPh sb="0" eb="1">
      <t>シキ</t>
    </rPh>
    <phoneticPr fontId="1"/>
  </si>
  <si>
    <t>き：</t>
    <phoneticPr fontId="1"/>
  </si>
  <si>
    <t>式　「お」－「か」</t>
    <rPh sb="0" eb="1">
      <t>シキ</t>
    </rPh>
    <phoneticPr fontId="1"/>
  </si>
  <si>
    <t>く：</t>
    <phoneticPr fontId="1"/>
  </si>
  <si>
    <t>け：</t>
    <phoneticPr fontId="1"/>
  </si>
  <si>
    <t>残工事分の率計上共通仮設費。</t>
    <rPh sb="0" eb="1">
      <t>ザン</t>
    </rPh>
    <rPh sb="1" eb="3">
      <t>コウジ</t>
    </rPh>
    <rPh sb="3" eb="4">
      <t>ブン</t>
    </rPh>
    <rPh sb="5" eb="6">
      <t>リツ</t>
    </rPh>
    <rPh sb="6" eb="8">
      <t>ケイジョウ</t>
    </rPh>
    <rPh sb="8" eb="10">
      <t>キョウツウ</t>
    </rPh>
    <rPh sb="10" eb="12">
      <t>カセツ</t>
    </rPh>
    <rPh sb="12" eb="13">
      <t>ヒ</t>
    </rPh>
    <phoneticPr fontId="1"/>
  </si>
  <si>
    <t>こ：</t>
    <phoneticPr fontId="1"/>
  </si>
  <si>
    <t>残工事分の積上げ計上共通仮設費。</t>
    <rPh sb="0" eb="1">
      <t>ザン</t>
    </rPh>
    <rPh sb="1" eb="3">
      <t>コウジ</t>
    </rPh>
    <rPh sb="3" eb="4">
      <t>ブン</t>
    </rPh>
    <rPh sb="5" eb="7">
      <t>ツミア</t>
    </rPh>
    <rPh sb="8" eb="10">
      <t>ケイジョウ</t>
    </rPh>
    <rPh sb="10" eb="12">
      <t>キョウツウ</t>
    </rPh>
    <rPh sb="12" eb="14">
      <t>カセツ</t>
    </rPh>
    <rPh sb="14" eb="15">
      <t>ヒ</t>
    </rPh>
    <phoneticPr fontId="1"/>
  </si>
  <si>
    <t>式　「く」－「け」</t>
    <rPh sb="0" eb="1">
      <t>シキ</t>
    </rPh>
    <phoneticPr fontId="1"/>
  </si>
  <si>
    <t>さ：</t>
    <phoneticPr fontId="1"/>
  </si>
  <si>
    <t>式　「お」＋「く」</t>
    <rPh sb="0" eb="1">
      <t>シキ</t>
    </rPh>
    <phoneticPr fontId="1"/>
  </si>
  <si>
    <t>式　「か」＋「け｝</t>
    <rPh sb="0" eb="1">
      <t>シキ</t>
    </rPh>
    <phoneticPr fontId="1"/>
  </si>
  <si>
    <t>式　「き」＋「こ」</t>
    <rPh sb="0" eb="1">
      <t>シキ</t>
    </rPh>
    <phoneticPr fontId="1"/>
  </si>
  <si>
    <t>し：</t>
    <phoneticPr fontId="1"/>
  </si>
  <si>
    <t>す：</t>
    <phoneticPr fontId="1"/>
  </si>
  <si>
    <t>残工事分の率及び積上げ共通仮設費。</t>
    <rPh sb="0" eb="1">
      <t>ザン</t>
    </rPh>
    <rPh sb="1" eb="3">
      <t>コウジ</t>
    </rPh>
    <rPh sb="3" eb="4">
      <t>ブン</t>
    </rPh>
    <rPh sb="5" eb="6">
      <t>リツ</t>
    </rPh>
    <rPh sb="6" eb="7">
      <t>オヨ</t>
    </rPh>
    <rPh sb="8" eb="10">
      <t>ツミア</t>
    </rPh>
    <rPh sb="11" eb="13">
      <t>キョウツウ</t>
    </rPh>
    <rPh sb="13" eb="15">
      <t>カセツ</t>
    </rPh>
    <rPh sb="15" eb="16">
      <t>ヒ</t>
    </rPh>
    <phoneticPr fontId="1"/>
  </si>
  <si>
    <t>せ：</t>
    <phoneticPr fontId="1"/>
  </si>
  <si>
    <t>式　「あ」＋「さ」</t>
    <rPh sb="0" eb="1">
      <t>シキ</t>
    </rPh>
    <phoneticPr fontId="1"/>
  </si>
  <si>
    <t>そ：</t>
    <phoneticPr fontId="1"/>
  </si>
  <si>
    <t>式　「い」＋「し」</t>
    <rPh sb="0" eb="1">
      <t>シキ</t>
    </rPh>
    <phoneticPr fontId="1"/>
  </si>
  <si>
    <t>た：</t>
    <phoneticPr fontId="1"/>
  </si>
  <si>
    <t>式　「う」＋「す」</t>
    <rPh sb="0" eb="1">
      <t>シキ</t>
    </rPh>
    <phoneticPr fontId="1"/>
  </si>
  <si>
    <t>ち：</t>
    <phoneticPr fontId="1"/>
  </si>
  <si>
    <t>純工事の出来高率。</t>
    <rPh sb="0" eb="1">
      <t>ジュン</t>
    </rPh>
    <rPh sb="1" eb="3">
      <t>コウジ</t>
    </rPh>
    <rPh sb="4" eb="7">
      <t>デキダカ</t>
    </rPh>
    <rPh sb="7" eb="8">
      <t>リツ</t>
    </rPh>
    <phoneticPr fontId="1"/>
  </si>
  <si>
    <t>つ：</t>
    <phoneticPr fontId="1"/>
  </si>
  <si>
    <t>て：</t>
    <phoneticPr fontId="1"/>
  </si>
  <si>
    <t>と：</t>
    <phoneticPr fontId="1"/>
  </si>
  <si>
    <t>式　「つ」－「て」</t>
    <rPh sb="0" eb="1">
      <t>シキ</t>
    </rPh>
    <phoneticPr fontId="1"/>
  </si>
  <si>
    <t>旧単価、旧諸経費で積算した全体の直接工事費。</t>
    <rPh sb="0" eb="1">
      <t>キュウ</t>
    </rPh>
    <rPh sb="1" eb="3">
      <t>タンカ</t>
    </rPh>
    <rPh sb="4" eb="5">
      <t>キュウ</t>
    </rPh>
    <rPh sb="5" eb="8">
      <t>ショケイヒ</t>
    </rPh>
    <rPh sb="9" eb="11">
      <t>セキサン</t>
    </rPh>
    <rPh sb="13" eb="15">
      <t>ゼンタイ</t>
    </rPh>
    <rPh sb="16" eb="18">
      <t>チョクセツ</t>
    </rPh>
    <rPh sb="18" eb="21">
      <t>コウジヒ</t>
    </rPh>
    <phoneticPr fontId="1"/>
  </si>
  <si>
    <t>出来高分の直接工事費。</t>
    <rPh sb="0" eb="3">
      <t>デキダカ</t>
    </rPh>
    <rPh sb="3" eb="4">
      <t>ブン</t>
    </rPh>
    <rPh sb="5" eb="7">
      <t>チョクセツ</t>
    </rPh>
    <rPh sb="7" eb="10">
      <t>コウジヒ</t>
    </rPh>
    <phoneticPr fontId="1"/>
  </si>
  <si>
    <t>全体の率計上による共通仮設費。</t>
    <rPh sb="0" eb="2">
      <t>ゼンタイ</t>
    </rPh>
    <rPh sb="3" eb="4">
      <t>リツ</t>
    </rPh>
    <rPh sb="4" eb="6">
      <t>ケイジョウ</t>
    </rPh>
    <rPh sb="9" eb="11">
      <t>キョウツウ</t>
    </rPh>
    <rPh sb="11" eb="13">
      <t>カセツ</t>
    </rPh>
    <rPh sb="13" eb="14">
      <t>ヒ</t>
    </rPh>
    <phoneticPr fontId="1"/>
  </si>
  <si>
    <t>出来高分の率計上共通仮設費。</t>
    <rPh sb="0" eb="3">
      <t>デキダカ</t>
    </rPh>
    <rPh sb="3" eb="4">
      <t>ブン</t>
    </rPh>
    <rPh sb="5" eb="6">
      <t>リツ</t>
    </rPh>
    <rPh sb="6" eb="8">
      <t>ケイジョウ</t>
    </rPh>
    <rPh sb="8" eb="10">
      <t>キョウツウ</t>
    </rPh>
    <rPh sb="10" eb="12">
      <t>カセツ</t>
    </rPh>
    <rPh sb="12" eb="13">
      <t>ヒ</t>
    </rPh>
    <phoneticPr fontId="1"/>
  </si>
  <si>
    <t>全体の積上げ計上による共通仮設費。</t>
    <rPh sb="0" eb="2">
      <t>ゼンタイ</t>
    </rPh>
    <rPh sb="3" eb="4">
      <t>ツ</t>
    </rPh>
    <rPh sb="4" eb="5">
      <t>ア</t>
    </rPh>
    <rPh sb="6" eb="8">
      <t>ケイジョウ</t>
    </rPh>
    <rPh sb="11" eb="13">
      <t>キョウツウ</t>
    </rPh>
    <rPh sb="13" eb="15">
      <t>カセツ</t>
    </rPh>
    <rPh sb="15" eb="16">
      <t>ヒ</t>
    </rPh>
    <phoneticPr fontId="1"/>
  </si>
  <si>
    <t>出来高分の積上げ計上共通仮設費。</t>
    <rPh sb="0" eb="3">
      <t>デキダカ</t>
    </rPh>
    <rPh sb="3" eb="4">
      <t>ブン</t>
    </rPh>
    <rPh sb="5" eb="6">
      <t>ツ</t>
    </rPh>
    <rPh sb="6" eb="7">
      <t>ア</t>
    </rPh>
    <rPh sb="8" eb="10">
      <t>ケイジョウ</t>
    </rPh>
    <rPh sb="10" eb="12">
      <t>キョウツウ</t>
    </rPh>
    <rPh sb="12" eb="14">
      <t>カセツ</t>
    </rPh>
    <rPh sb="14" eb="15">
      <t>ヒ</t>
    </rPh>
    <phoneticPr fontId="1"/>
  </si>
  <si>
    <t>全体の率及び積上げ共通仮設費の計。</t>
    <rPh sb="0" eb="2">
      <t>ゼンタイ</t>
    </rPh>
    <rPh sb="3" eb="4">
      <t>リツ</t>
    </rPh>
    <rPh sb="4" eb="5">
      <t>オヨ</t>
    </rPh>
    <rPh sb="6" eb="8">
      <t>ツミア</t>
    </rPh>
    <rPh sb="9" eb="11">
      <t>キョウツウ</t>
    </rPh>
    <rPh sb="11" eb="13">
      <t>カセツ</t>
    </rPh>
    <rPh sb="13" eb="14">
      <t>ヒ</t>
    </rPh>
    <rPh sb="15" eb="16">
      <t>ケイ</t>
    </rPh>
    <phoneticPr fontId="1"/>
  </si>
  <si>
    <t>出来高分の率及び積上げ共通仮設費の計。</t>
    <rPh sb="0" eb="3">
      <t>デキダカ</t>
    </rPh>
    <rPh sb="3" eb="4">
      <t>ブン</t>
    </rPh>
    <rPh sb="5" eb="6">
      <t>リツ</t>
    </rPh>
    <rPh sb="6" eb="7">
      <t>オヨ</t>
    </rPh>
    <rPh sb="8" eb="10">
      <t>ツミア</t>
    </rPh>
    <rPh sb="11" eb="13">
      <t>キョウツウ</t>
    </rPh>
    <rPh sb="13" eb="15">
      <t>カセツ</t>
    </rPh>
    <rPh sb="15" eb="16">
      <t>ヒ</t>
    </rPh>
    <rPh sb="17" eb="18">
      <t>ケイ</t>
    </rPh>
    <phoneticPr fontId="1"/>
  </si>
  <si>
    <t>全体の現場管理費。</t>
    <rPh sb="0" eb="2">
      <t>ゼンタイ</t>
    </rPh>
    <rPh sb="3" eb="5">
      <t>ゲンバ</t>
    </rPh>
    <rPh sb="5" eb="8">
      <t>カンリヒ</t>
    </rPh>
    <phoneticPr fontId="1"/>
  </si>
  <si>
    <t>出来高分の現場管理費。</t>
    <rPh sb="0" eb="3">
      <t>デキダカ</t>
    </rPh>
    <rPh sb="3" eb="4">
      <t>ブン</t>
    </rPh>
    <rPh sb="5" eb="7">
      <t>ゲンバ</t>
    </rPh>
    <rPh sb="7" eb="10">
      <t>カンリヒ</t>
    </rPh>
    <phoneticPr fontId="1"/>
  </si>
  <si>
    <t>残工事分の現場管理費。</t>
    <rPh sb="0" eb="1">
      <t>ザン</t>
    </rPh>
    <rPh sb="1" eb="3">
      <t>コウジ</t>
    </rPh>
    <rPh sb="3" eb="4">
      <t>ブン</t>
    </rPh>
    <rPh sb="5" eb="7">
      <t>ゲンバ</t>
    </rPh>
    <rPh sb="7" eb="10">
      <t>カンリヒ</t>
    </rPh>
    <phoneticPr fontId="1"/>
  </si>
  <si>
    <t>な：</t>
    <phoneticPr fontId="1"/>
  </si>
  <si>
    <t>全体の純工事費。</t>
    <rPh sb="0" eb="2">
      <t>ゼンタイ</t>
    </rPh>
    <rPh sb="3" eb="4">
      <t>ジュン</t>
    </rPh>
    <rPh sb="4" eb="7">
      <t>コウジヒ</t>
    </rPh>
    <phoneticPr fontId="1"/>
  </si>
  <si>
    <t>出来高分の純工事費。</t>
    <rPh sb="0" eb="3">
      <t>デキダカ</t>
    </rPh>
    <rPh sb="3" eb="4">
      <t>ブン</t>
    </rPh>
    <rPh sb="5" eb="6">
      <t>ジュン</t>
    </rPh>
    <rPh sb="6" eb="9">
      <t>コウジヒ</t>
    </rPh>
    <phoneticPr fontId="1"/>
  </si>
  <si>
    <t>残工事分の純工事費。</t>
    <rPh sb="0" eb="1">
      <t>ザン</t>
    </rPh>
    <rPh sb="1" eb="3">
      <t>コウジ</t>
    </rPh>
    <rPh sb="3" eb="4">
      <t>ブン</t>
    </rPh>
    <rPh sb="5" eb="6">
      <t>ジュン</t>
    </rPh>
    <rPh sb="6" eb="9">
      <t>コウジヒ</t>
    </rPh>
    <phoneticPr fontId="1"/>
  </si>
  <si>
    <t>式　「せ」＋「つ」</t>
    <rPh sb="0" eb="1">
      <t>シキ</t>
    </rPh>
    <phoneticPr fontId="1"/>
  </si>
  <si>
    <t>に：</t>
    <phoneticPr fontId="1"/>
  </si>
  <si>
    <t>式　「そ」＋「て」</t>
    <rPh sb="0" eb="1">
      <t>シキ</t>
    </rPh>
    <phoneticPr fontId="1"/>
  </si>
  <si>
    <t>式　「お」×「え」／１００</t>
    <rPh sb="0" eb="1">
      <t>シキ</t>
    </rPh>
    <phoneticPr fontId="1"/>
  </si>
  <si>
    <t>式　「つ」×「ち」／１００</t>
    <rPh sb="0" eb="1">
      <t>シキ</t>
    </rPh>
    <phoneticPr fontId="1"/>
  </si>
  <si>
    <t>ぬ：</t>
    <phoneticPr fontId="1"/>
  </si>
  <si>
    <t>式　「な」－「に」</t>
    <rPh sb="0" eb="1">
      <t>シキ</t>
    </rPh>
    <phoneticPr fontId="1"/>
  </si>
  <si>
    <t>ね：</t>
    <phoneticPr fontId="1"/>
  </si>
  <si>
    <t>式　「い」／「あ」×１００</t>
    <rPh sb="0" eb="1">
      <t>シキ</t>
    </rPh>
    <phoneticPr fontId="1"/>
  </si>
  <si>
    <t>式　「そ」／「せ」×１００</t>
    <rPh sb="0" eb="1">
      <t>シキ</t>
    </rPh>
    <phoneticPr fontId="1"/>
  </si>
  <si>
    <t>式　「に」／「な」×１００</t>
    <rPh sb="0" eb="1">
      <t>シキ</t>
    </rPh>
    <phoneticPr fontId="1"/>
  </si>
  <si>
    <t>の：</t>
    <phoneticPr fontId="1"/>
  </si>
  <si>
    <t>は：</t>
    <phoneticPr fontId="1"/>
  </si>
  <si>
    <t>式　「の」×「ね」／１００</t>
    <rPh sb="0" eb="1">
      <t>シキ</t>
    </rPh>
    <phoneticPr fontId="1"/>
  </si>
  <si>
    <t>ひ：</t>
    <phoneticPr fontId="1"/>
  </si>
  <si>
    <t>式　「の」－「は」</t>
    <rPh sb="0" eb="1">
      <t>シキ</t>
    </rPh>
    <phoneticPr fontId="1"/>
  </si>
  <si>
    <t>ふ：</t>
    <phoneticPr fontId="1"/>
  </si>
  <si>
    <t>へ：</t>
    <phoneticPr fontId="1"/>
  </si>
  <si>
    <t>式　「へ」＝「ふ」</t>
    <rPh sb="0" eb="1">
      <t>シキ</t>
    </rPh>
    <phoneticPr fontId="1"/>
  </si>
  <si>
    <t>ほ：</t>
    <phoneticPr fontId="1"/>
  </si>
  <si>
    <t>式　「ほ」＝０</t>
    <rPh sb="0" eb="1">
      <t>シキ</t>
    </rPh>
    <phoneticPr fontId="1"/>
  </si>
  <si>
    <t>ま：</t>
    <phoneticPr fontId="1"/>
  </si>
  <si>
    <t>式　「の」＋「ふ」</t>
    <rPh sb="0" eb="1">
      <t>シキ</t>
    </rPh>
    <phoneticPr fontId="1"/>
  </si>
  <si>
    <t>み：</t>
    <phoneticPr fontId="1"/>
  </si>
  <si>
    <t>式　「は」＋「へ」</t>
    <rPh sb="0" eb="1">
      <t>シキ</t>
    </rPh>
    <phoneticPr fontId="1"/>
  </si>
  <si>
    <t>む：</t>
    <phoneticPr fontId="1"/>
  </si>
  <si>
    <t>式　「ま」－「み」</t>
    <rPh sb="0" eb="1">
      <t>シキ</t>
    </rPh>
    <phoneticPr fontId="1"/>
  </si>
  <si>
    <t>め：</t>
    <phoneticPr fontId="1"/>
  </si>
  <si>
    <t>式　「な」＋「ま」</t>
    <rPh sb="0" eb="1">
      <t>シキ</t>
    </rPh>
    <phoneticPr fontId="1"/>
  </si>
  <si>
    <t>も：</t>
    <phoneticPr fontId="1"/>
  </si>
  <si>
    <t>全体の工事原価。</t>
    <rPh sb="0" eb="2">
      <t>ゼンタイ</t>
    </rPh>
    <rPh sb="3" eb="5">
      <t>コウジ</t>
    </rPh>
    <rPh sb="5" eb="7">
      <t>ゲンカ</t>
    </rPh>
    <phoneticPr fontId="1"/>
  </si>
  <si>
    <t>出来高分の工事原価。</t>
    <rPh sb="0" eb="3">
      <t>デキダカ</t>
    </rPh>
    <rPh sb="3" eb="4">
      <t>ブン</t>
    </rPh>
    <rPh sb="5" eb="7">
      <t>コウジ</t>
    </rPh>
    <rPh sb="7" eb="9">
      <t>ゲンカ</t>
    </rPh>
    <phoneticPr fontId="1"/>
  </si>
  <si>
    <t>残工事分の工事原価。</t>
    <rPh sb="0" eb="1">
      <t>ザン</t>
    </rPh>
    <rPh sb="1" eb="3">
      <t>コウジ</t>
    </rPh>
    <rPh sb="3" eb="4">
      <t>ブン</t>
    </rPh>
    <rPh sb="5" eb="7">
      <t>コウジ</t>
    </rPh>
    <rPh sb="7" eb="9">
      <t>ゲンカ</t>
    </rPh>
    <phoneticPr fontId="1"/>
  </si>
  <si>
    <t>工事原価の出来高率。</t>
    <rPh sb="0" eb="2">
      <t>コウジ</t>
    </rPh>
    <rPh sb="2" eb="4">
      <t>ゲンカ</t>
    </rPh>
    <rPh sb="5" eb="8">
      <t>デキダカ</t>
    </rPh>
    <rPh sb="8" eb="9">
      <t>リツ</t>
    </rPh>
    <phoneticPr fontId="1"/>
  </si>
  <si>
    <t>全体の率計上一般管理費。</t>
    <rPh sb="0" eb="2">
      <t>ゼンタイ</t>
    </rPh>
    <rPh sb="3" eb="4">
      <t>リツ</t>
    </rPh>
    <rPh sb="4" eb="6">
      <t>ケイジョウ</t>
    </rPh>
    <rPh sb="6" eb="8">
      <t>イッパン</t>
    </rPh>
    <rPh sb="8" eb="11">
      <t>カンリヒ</t>
    </rPh>
    <phoneticPr fontId="1"/>
  </si>
  <si>
    <t>出来高分の率計上一般管理費。</t>
    <rPh sb="0" eb="3">
      <t>デキダカ</t>
    </rPh>
    <rPh sb="3" eb="4">
      <t>ブン</t>
    </rPh>
    <rPh sb="5" eb="6">
      <t>リツ</t>
    </rPh>
    <rPh sb="6" eb="8">
      <t>ケイジョウ</t>
    </rPh>
    <rPh sb="8" eb="10">
      <t>イッパン</t>
    </rPh>
    <rPh sb="10" eb="13">
      <t>カンリヒ</t>
    </rPh>
    <phoneticPr fontId="1"/>
  </si>
  <si>
    <t>残工事分の率計上一般管理費。</t>
    <rPh sb="0" eb="1">
      <t>ザン</t>
    </rPh>
    <rPh sb="1" eb="3">
      <t>コウジ</t>
    </rPh>
    <rPh sb="3" eb="4">
      <t>ブン</t>
    </rPh>
    <rPh sb="5" eb="6">
      <t>リツ</t>
    </rPh>
    <rPh sb="6" eb="8">
      <t>ケイジョウ</t>
    </rPh>
    <rPh sb="8" eb="10">
      <t>イッパン</t>
    </rPh>
    <rPh sb="10" eb="13">
      <t>カンリヒ</t>
    </rPh>
    <phoneticPr fontId="1"/>
  </si>
  <si>
    <t>全体の契約保証費。</t>
    <rPh sb="0" eb="2">
      <t>ゼンタイ</t>
    </rPh>
    <rPh sb="3" eb="5">
      <t>ケイヤク</t>
    </rPh>
    <rPh sb="5" eb="7">
      <t>ホショウ</t>
    </rPh>
    <rPh sb="7" eb="8">
      <t>ヒ</t>
    </rPh>
    <phoneticPr fontId="1"/>
  </si>
  <si>
    <t>出来高分の契約保証費。</t>
    <rPh sb="0" eb="3">
      <t>デキダカ</t>
    </rPh>
    <rPh sb="3" eb="4">
      <t>ブン</t>
    </rPh>
    <rPh sb="5" eb="7">
      <t>ケイヤク</t>
    </rPh>
    <rPh sb="7" eb="9">
      <t>ホショウ</t>
    </rPh>
    <rPh sb="9" eb="10">
      <t>ヒ</t>
    </rPh>
    <phoneticPr fontId="1"/>
  </si>
  <si>
    <t>残工事分の契約保証費。</t>
    <rPh sb="0" eb="1">
      <t>ザン</t>
    </rPh>
    <rPh sb="1" eb="3">
      <t>コウジ</t>
    </rPh>
    <rPh sb="3" eb="4">
      <t>ブン</t>
    </rPh>
    <rPh sb="5" eb="7">
      <t>ケイヤク</t>
    </rPh>
    <rPh sb="7" eb="9">
      <t>ホショウ</t>
    </rPh>
    <rPh sb="9" eb="10">
      <t>ヒ</t>
    </rPh>
    <phoneticPr fontId="1"/>
  </si>
  <si>
    <t>全体の一般管理費計。</t>
    <rPh sb="0" eb="2">
      <t>ゼンタイ</t>
    </rPh>
    <rPh sb="3" eb="5">
      <t>イッパン</t>
    </rPh>
    <rPh sb="5" eb="8">
      <t>カンリヒ</t>
    </rPh>
    <rPh sb="8" eb="9">
      <t>ケイ</t>
    </rPh>
    <phoneticPr fontId="1"/>
  </si>
  <si>
    <t>出来高分の一般管理費計。</t>
    <rPh sb="0" eb="3">
      <t>デキダカ</t>
    </rPh>
    <rPh sb="3" eb="4">
      <t>ブン</t>
    </rPh>
    <rPh sb="5" eb="7">
      <t>イッパン</t>
    </rPh>
    <rPh sb="7" eb="10">
      <t>カンリヒ</t>
    </rPh>
    <rPh sb="10" eb="11">
      <t>ケイ</t>
    </rPh>
    <phoneticPr fontId="1"/>
  </si>
  <si>
    <t>残工事分の一般管理費計。</t>
    <rPh sb="0" eb="1">
      <t>ザン</t>
    </rPh>
    <rPh sb="1" eb="3">
      <t>コウジ</t>
    </rPh>
    <rPh sb="3" eb="4">
      <t>ブン</t>
    </rPh>
    <rPh sb="5" eb="7">
      <t>イッパン</t>
    </rPh>
    <rPh sb="7" eb="10">
      <t>カンリヒ</t>
    </rPh>
    <rPh sb="10" eb="11">
      <t>ケイ</t>
    </rPh>
    <phoneticPr fontId="1"/>
  </si>
  <si>
    <t>全体の工事価格。</t>
    <rPh sb="0" eb="2">
      <t>ゼンタイ</t>
    </rPh>
    <rPh sb="3" eb="5">
      <t>コウジ</t>
    </rPh>
    <rPh sb="5" eb="7">
      <t>カカク</t>
    </rPh>
    <phoneticPr fontId="1"/>
  </si>
  <si>
    <t>出来高分の工事価格。</t>
    <rPh sb="0" eb="3">
      <t>デキダカ</t>
    </rPh>
    <rPh sb="3" eb="4">
      <t>ブン</t>
    </rPh>
    <rPh sb="5" eb="7">
      <t>コウジ</t>
    </rPh>
    <rPh sb="7" eb="9">
      <t>カカク</t>
    </rPh>
    <phoneticPr fontId="1"/>
  </si>
  <si>
    <t>式　「に」＋「み」</t>
    <rPh sb="0" eb="1">
      <t>シキ</t>
    </rPh>
    <phoneticPr fontId="1"/>
  </si>
  <si>
    <t>や：</t>
    <phoneticPr fontId="1"/>
  </si>
  <si>
    <t>残工事分の工事価格。</t>
    <rPh sb="0" eb="1">
      <t>ザン</t>
    </rPh>
    <rPh sb="1" eb="3">
      <t>コウジ</t>
    </rPh>
    <rPh sb="3" eb="4">
      <t>ブン</t>
    </rPh>
    <rPh sb="5" eb="7">
      <t>コウジ</t>
    </rPh>
    <rPh sb="7" eb="9">
      <t>カカク</t>
    </rPh>
    <phoneticPr fontId="1"/>
  </si>
  <si>
    <t>式　「め」－「も」</t>
    <rPh sb="0" eb="1">
      <t>シキ</t>
    </rPh>
    <phoneticPr fontId="1"/>
  </si>
  <si>
    <t>ゆ：</t>
    <phoneticPr fontId="1"/>
  </si>
  <si>
    <t>よ：</t>
    <phoneticPr fontId="1"/>
  </si>
  <si>
    <t>全体の請負工事価格。</t>
    <rPh sb="0" eb="2">
      <t>ゼンタイ</t>
    </rPh>
    <rPh sb="3" eb="5">
      <t>ウケオイ</t>
    </rPh>
    <rPh sb="5" eb="7">
      <t>コウジ</t>
    </rPh>
    <rPh sb="7" eb="9">
      <t>カカク</t>
    </rPh>
    <phoneticPr fontId="1"/>
  </si>
  <si>
    <t>式　「め」×「ゆ」</t>
    <rPh sb="0" eb="1">
      <t>シキ</t>
    </rPh>
    <phoneticPr fontId="1"/>
  </si>
  <si>
    <t>ら：</t>
    <phoneticPr fontId="1"/>
  </si>
  <si>
    <t>出来高分の請負工事価格。</t>
    <rPh sb="0" eb="3">
      <t>デキダカ</t>
    </rPh>
    <rPh sb="3" eb="4">
      <t>ブン</t>
    </rPh>
    <rPh sb="5" eb="7">
      <t>ウケオイ</t>
    </rPh>
    <rPh sb="7" eb="9">
      <t>コウジ</t>
    </rPh>
    <rPh sb="9" eb="11">
      <t>カカク</t>
    </rPh>
    <phoneticPr fontId="1"/>
  </si>
  <si>
    <t>式　「も」×「ゆ」</t>
    <rPh sb="0" eb="1">
      <t>シキ</t>
    </rPh>
    <phoneticPr fontId="1"/>
  </si>
  <si>
    <t>り：</t>
    <phoneticPr fontId="1"/>
  </si>
  <si>
    <t>残工事分の請負工事価格。</t>
    <rPh sb="0" eb="1">
      <t>ザン</t>
    </rPh>
    <rPh sb="1" eb="3">
      <t>コウジ</t>
    </rPh>
    <rPh sb="3" eb="4">
      <t>ブン</t>
    </rPh>
    <rPh sb="5" eb="7">
      <t>ウケオイ</t>
    </rPh>
    <rPh sb="7" eb="9">
      <t>コウジ</t>
    </rPh>
    <rPh sb="9" eb="11">
      <t>カカク</t>
    </rPh>
    <phoneticPr fontId="1"/>
  </si>
  <si>
    <t>式　「や」×「ゆ」</t>
    <rPh sb="0" eb="1">
      <t>シキ</t>
    </rPh>
    <phoneticPr fontId="1"/>
  </si>
  <si>
    <t>請負率。</t>
    <rPh sb="0" eb="2">
      <t>ウケオイ</t>
    </rPh>
    <rPh sb="2" eb="3">
      <t>リツ</t>
    </rPh>
    <phoneticPr fontId="1"/>
  </si>
  <si>
    <t>ア：</t>
    <phoneticPr fontId="1"/>
  </si>
  <si>
    <t>イ：</t>
    <phoneticPr fontId="1"/>
  </si>
  <si>
    <t>ウ：</t>
    <phoneticPr fontId="1"/>
  </si>
  <si>
    <t>積算した全体の直接工事費。</t>
    <rPh sb="0" eb="2">
      <t>セキサン</t>
    </rPh>
    <rPh sb="4" eb="6">
      <t>ゼンタイ</t>
    </rPh>
    <rPh sb="7" eb="9">
      <t>チョクセツ</t>
    </rPh>
    <rPh sb="9" eb="12">
      <t>コウジヒ</t>
    </rPh>
    <phoneticPr fontId="1"/>
  </si>
  <si>
    <t>残工事（新単価）、出来高分（旧単価）で旧諸経費で</t>
    <rPh sb="0" eb="1">
      <t>ザン</t>
    </rPh>
    <rPh sb="1" eb="3">
      <t>コウジ</t>
    </rPh>
    <rPh sb="4" eb="5">
      <t>シン</t>
    </rPh>
    <rPh sb="5" eb="7">
      <t>タンカ</t>
    </rPh>
    <rPh sb="9" eb="12">
      <t>デキダカ</t>
    </rPh>
    <rPh sb="12" eb="13">
      <t>ブン</t>
    </rPh>
    <rPh sb="14" eb="15">
      <t>キュウ</t>
    </rPh>
    <rPh sb="15" eb="17">
      <t>タンカ</t>
    </rPh>
    <rPh sb="19" eb="20">
      <t>キュウ</t>
    </rPh>
    <rPh sb="20" eb="23">
      <t>ショケイヒ</t>
    </rPh>
    <phoneticPr fontId="1"/>
  </si>
  <si>
    <t>式　「イ」＝「い」</t>
    <rPh sb="0" eb="1">
      <t>シキ</t>
    </rPh>
    <phoneticPr fontId="1"/>
  </si>
  <si>
    <t>エ：</t>
    <phoneticPr fontId="1"/>
  </si>
  <si>
    <t>オ：</t>
    <phoneticPr fontId="1"/>
  </si>
  <si>
    <t>カ：</t>
    <phoneticPr fontId="1"/>
  </si>
  <si>
    <t>キ：</t>
    <phoneticPr fontId="1"/>
  </si>
  <si>
    <t>ク：</t>
    <phoneticPr fontId="1"/>
  </si>
  <si>
    <t>ケ：</t>
    <phoneticPr fontId="1"/>
  </si>
  <si>
    <t>コ：</t>
    <phoneticPr fontId="1"/>
  </si>
  <si>
    <t>式　「ア」－「イ」</t>
    <rPh sb="0" eb="1">
      <t>シキ</t>
    </rPh>
    <phoneticPr fontId="1"/>
  </si>
  <si>
    <t>式　「イ」／「ア」×１００</t>
    <rPh sb="0" eb="1">
      <t>シキ</t>
    </rPh>
    <phoneticPr fontId="1"/>
  </si>
  <si>
    <t>式　「オ」×「エ」／１００</t>
    <rPh sb="0" eb="1">
      <t>シキ</t>
    </rPh>
    <phoneticPr fontId="1"/>
  </si>
  <si>
    <t>式　「オ」－「カ」</t>
    <rPh sb="0" eb="1">
      <t>シキ</t>
    </rPh>
    <phoneticPr fontId="1"/>
  </si>
  <si>
    <t>式　「ク」－「ケ」</t>
    <rPh sb="0" eb="1">
      <t>シキ</t>
    </rPh>
    <phoneticPr fontId="1"/>
  </si>
  <si>
    <t>サ：</t>
    <phoneticPr fontId="1"/>
  </si>
  <si>
    <t>シ：</t>
    <phoneticPr fontId="1"/>
  </si>
  <si>
    <t>ス：</t>
    <phoneticPr fontId="1"/>
  </si>
  <si>
    <t>セ：</t>
    <phoneticPr fontId="1"/>
  </si>
  <si>
    <t>ソ：</t>
    <phoneticPr fontId="1"/>
  </si>
  <si>
    <t>タ：</t>
    <phoneticPr fontId="1"/>
  </si>
  <si>
    <t>チ：</t>
    <phoneticPr fontId="1"/>
  </si>
  <si>
    <t>ツ：</t>
    <phoneticPr fontId="1"/>
  </si>
  <si>
    <t>テ：</t>
    <phoneticPr fontId="1"/>
  </si>
  <si>
    <t>ト：</t>
    <phoneticPr fontId="1"/>
  </si>
  <si>
    <t>式　「オ」＋「ク」</t>
    <rPh sb="0" eb="1">
      <t>シキ</t>
    </rPh>
    <phoneticPr fontId="1"/>
  </si>
  <si>
    <t>式　「カ」＋「ケ｝</t>
    <rPh sb="0" eb="1">
      <t>シキ</t>
    </rPh>
    <phoneticPr fontId="1"/>
  </si>
  <si>
    <t>式　「キ」＋「コ」</t>
    <rPh sb="0" eb="1">
      <t>シキ</t>
    </rPh>
    <phoneticPr fontId="1"/>
  </si>
  <si>
    <t>式　「ア」＋「サ」</t>
    <rPh sb="0" eb="1">
      <t>シキ</t>
    </rPh>
    <phoneticPr fontId="1"/>
  </si>
  <si>
    <t>式　「イ」＋「シ」</t>
    <rPh sb="0" eb="1">
      <t>シキ</t>
    </rPh>
    <phoneticPr fontId="1"/>
  </si>
  <si>
    <t>式　「ウ」＋「ス」</t>
    <rPh sb="0" eb="1">
      <t>シキ</t>
    </rPh>
    <phoneticPr fontId="1"/>
  </si>
  <si>
    <t>式　「チ」＝「ち」</t>
    <rPh sb="0" eb="1">
      <t>シキ</t>
    </rPh>
    <phoneticPr fontId="1"/>
  </si>
  <si>
    <t>式　「ソ」／「セ」×１００</t>
    <rPh sb="0" eb="1">
      <t>シキ</t>
    </rPh>
    <phoneticPr fontId="1"/>
  </si>
  <si>
    <t>式　「テ」＝「つ」</t>
    <rPh sb="0" eb="1">
      <t>シキ</t>
    </rPh>
    <phoneticPr fontId="1"/>
  </si>
  <si>
    <t>ナ：</t>
    <phoneticPr fontId="1"/>
  </si>
  <si>
    <t>ニ：</t>
    <phoneticPr fontId="1"/>
  </si>
  <si>
    <t>ヌ：</t>
    <phoneticPr fontId="1"/>
  </si>
  <si>
    <t>式　「ナ」×「ツ」／１００</t>
    <rPh sb="0" eb="1">
      <t>シキ</t>
    </rPh>
    <phoneticPr fontId="1"/>
  </si>
  <si>
    <t>残工事分の補正前現場管理費。</t>
    <rPh sb="0" eb="1">
      <t>ザン</t>
    </rPh>
    <rPh sb="1" eb="3">
      <t>コウジ</t>
    </rPh>
    <rPh sb="3" eb="4">
      <t>ブン</t>
    </rPh>
    <rPh sb="5" eb="7">
      <t>ホセイ</t>
    </rPh>
    <rPh sb="7" eb="8">
      <t>マエ</t>
    </rPh>
    <rPh sb="8" eb="10">
      <t>ゲンバ</t>
    </rPh>
    <rPh sb="10" eb="13">
      <t>カンリヒ</t>
    </rPh>
    <phoneticPr fontId="1"/>
  </si>
  <si>
    <t>式　「ナ」－「ニ」</t>
    <rPh sb="0" eb="1">
      <t>シキ</t>
    </rPh>
    <phoneticPr fontId="1"/>
  </si>
  <si>
    <t>ネ：</t>
    <phoneticPr fontId="1"/>
  </si>
  <si>
    <t>ノ：</t>
    <phoneticPr fontId="1"/>
  </si>
  <si>
    <t>ハ：</t>
    <phoneticPr fontId="1"/>
  </si>
  <si>
    <t>ヒ：</t>
    <phoneticPr fontId="1"/>
  </si>
  <si>
    <t>フ：</t>
    <phoneticPr fontId="1"/>
  </si>
  <si>
    <t>ヘ：</t>
    <phoneticPr fontId="1"/>
  </si>
  <si>
    <t>ホ：</t>
    <phoneticPr fontId="1"/>
  </si>
  <si>
    <t>マ：</t>
    <phoneticPr fontId="1"/>
  </si>
  <si>
    <t>ミ：</t>
    <phoneticPr fontId="1"/>
  </si>
  <si>
    <t>ム：</t>
    <phoneticPr fontId="1"/>
  </si>
  <si>
    <t>残工事分に補正する現場管理費。</t>
    <rPh sb="0" eb="1">
      <t>ザン</t>
    </rPh>
    <rPh sb="1" eb="3">
      <t>コウジ</t>
    </rPh>
    <rPh sb="3" eb="4">
      <t>ブン</t>
    </rPh>
    <rPh sb="5" eb="7">
      <t>ホセイ</t>
    </rPh>
    <rPh sb="9" eb="11">
      <t>ゲンバ</t>
    </rPh>
    <rPh sb="11" eb="14">
      <t>カンリヒ</t>
    </rPh>
    <phoneticPr fontId="1"/>
  </si>
  <si>
    <t>式　（「ト」－「テ」）×（１－「チ」）／１００</t>
    <rPh sb="0" eb="1">
      <t>シキ</t>
    </rPh>
    <phoneticPr fontId="1"/>
  </si>
  <si>
    <t>全体の補正後現場管理費。</t>
    <rPh sb="0" eb="2">
      <t>ゼンタイ</t>
    </rPh>
    <rPh sb="3" eb="6">
      <t>ホセイゴ</t>
    </rPh>
    <rPh sb="6" eb="8">
      <t>ゲンバ</t>
    </rPh>
    <rPh sb="8" eb="11">
      <t>カンリヒ</t>
    </rPh>
    <phoneticPr fontId="1"/>
  </si>
  <si>
    <t>したときの現場管理費。</t>
    <rPh sb="5" eb="7">
      <t>ゲンバ</t>
    </rPh>
    <rPh sb="7" eb="10">
      <t>カンリヒ</t>
    </rPh>
    <phoneticPr fontId="1"/>
  </si>
  <si>
    <t>残工事を新単価、出来高を旧単価とし、旧諸経費で積算</t>
    <rPh sb="0" eb="1">
      <t>ザン</t>
    </rPh>
    <rPh sb="1" eb="3">
      <t>コウジ</t>
    </rPh>
    <rPh sb="4" eb="5">
      <t>シン</t>
    </rPh>
    <rPh sb="5" eb="7">
      <t>タンカ</t>
    </rPh>
    <rPh sb="8" eb="11">
      <t>デキダカ</t>
    </rPh>
    <rPh sb="12" eb="13">
      <t>キュウ</t>
    </rPh>
    <rPh sb="13" eb="15">
      <t>タンカ</t>
    </rPh>
    <rPh sb="18" eb="19">
      <t>キュウ</t>
    </rPh>
    <rPh sb="19" eb="22">
      <t>ショケイヒ</t>
    </rPh>
    <rPh sb="23" eb="25">
      <t>セキサン</t>
    </rPh>
    <phoneticPr fontId="1"/>
  </si>
  <si>
    <t>式　「ナ」＋「ネ」</t>
    <rPh sb="0" eb="1">
      <t>シキ</t>
    </rPh>
    <phoneticPr fontId="1"/>
  </si>
  <si>
    <t>式　「ハ」＝「ニ」</t>
    <rPh sb="0" eb="1">
      <t>シキ</t>
    </rPh>
    <phoneticPr fontId="1"/>
  </si>
  <si>
    <t>残工事分の補正後現場管理費。</t>
    <rPh sb="0" eb="1">
      <t>ザン</t>
    </rPh>
    <rPh sb="1" eb="3">
      <t>コウジ</t>
    </rPh>
    <rPh sb="3" eb="4">
      <t>ブン</t>
    </rPh>
    <rPh sb="5" eb="8">
      <t>ホセイゴ</t>
    </rPh>
    <rPh sb="8" eb="10">
      <t>ゲンバ</t>
    </rPh>
    <rPh sb="10" eb="13">
      <t>カンリヒ</t>
    </rPh>
    <phoneticPr fontId="1"/>
  </si>
  <si>
    <t>式　「ヌ」＋「ネ」、「ノ」－「ハ」</t>
    <rPh sb="0" eb="1">
      <t>シキ</t>
    </rPh>
    <phoneticPr fontId="1"/>
  </si>
  <si>
    <t>全体の現場管理費補正後の工事原価。</t>
    <rPh sb="0" eb="2">
      <t>ゼンタイ</t>
    </rPh>
    <rPh sb="3" eb="5">
      <t>ゲンバ</t>
    </rPh>
    <rPh sb="5" eb="8">
      <t>カンリヒ</t>
    </rPh>
    <rPh sb="8" eb="10">
      <t>ホセイ</t>
    </rPh>
    <rPh sb="10" eb="11">
      <t>ゴ</t>
    </rPh>
    <rPh sb="12" eb="14">
      <t>コウジ</t>
    </rPh>
    <rPh sb="14" eb="16">
      <t>ゲンカ</t>
    </rPh>
    <phoneticPr fontId="1"/>
  </si>
  <si>
    <t>式　「セ」＋「ノ」</t>
    <rPh sb="0" eb="1">
      <t>シキ</t>
    </rPh>
    <phoneticPr fontId="1"/>
  </si>
  <si>
    <t>式　「ソ」＋「ハ（又はニ）」</t>
    <rPh sb="0" eb="1">
      <t>シキ</t>
    </rPh>
    <rPh sb="9" eb="10">
      <t>マタ</t>
    </rPh>
    <phoneticPr fontId="1"/>
  </si>
  <si>
    <t>残工事分の現場管理費補正後の工事原価。</t>
    <rPh sb="0" eb="1">
      <t>ザン</t>
    </rPh>
    <rPh sb="1" eb="3">
      <t>コウジ</t>
    </rPh>
    <rPh sb="3" eb="4">
      <t>ブン</t>
    </rPh>
    <rPh sb="5" eb="7">
      <t>ゲンバ</t>
    </rPh>
    <rPh sb="7" eb="10">
      <t>カンリヒ</t>
    </rPh>
    <rPh sb="10" eb="13">
      <t>ホセイゴ</t>
    </rPh>
    <rPh sb="14" eb="16">
      <t>コウジ</t>
    </rPh>
    <rPh sb="16" eb="18">
      <t>ゲンカ</t>
    </rPh>
    <phoneticPr fontId="1"/>
  </si>
  <si>
    <t>式　「タ」＋「ヒ」、「フ」－「ヘ」</t>
    <rPh sb="0" eb="1">
      <t>シキ</t>
    </rPh>
    <phoneticPr fontId="1"/>
  </si>
  <si>
    <t>ホ’</t>
    <phoneticPr fontId="1"/>
  </si>
  <si>
    <t>ホ’：</t>
    <phoneticPr fontId="1"/>
  </si>
  <si>
    <t>式　「ヘ」／「フ」×１００</t>
    <rPh sb="0" eb="1">
      <t>シキ</t>
    </rPh>
    <phoneticPr fontId="1"/>
  </si>
  <si>
    <t>式　「マ」×「ホ’」／１００</t>
    <rPh sb="0" eb="1">
      <t>シキ</t>
    </rPh>
    <phoneticPr fontId="1"/>
  </si>
  <si>
    <t>式　「マ」－「ミ」</t>
    <rPh sb="0" eb="1">
      <t>シキ</t>
    </rPh>
    <phoneticPr fontId="1"/>
  </si>
  <si>
    <t>メ、モ、ヤ：</t>
    <phoneticPr fontId="1"/>
  </si>
  <si>
    <t>式　「メ」＝「ふ」、「モ」＝「へ」、「ヤ」＝「ほ」</t>
    <rPh sb="0" eb="1">
      <t>シキ</t>
    </rPh>
    <phoneticPr fontId="1"/>
  </si>
  <si>
    <t>ユ：</t>
    <phoneticPr fontId="1"/>
  </si>
  <si>
    <t>式　「マ」＋「メ」</t>
    <rPh sb="0" eb="1">
      <t>シキ</t>
    </rPh>
    <phoneticPr fontId="1"/>
  </si>
  <si>
    <t>ヨ：</t>
    <phoneticPr fontId="1"/>
  </si>
  <si>
    <t>式　「ミ」＋「モ」</t>
    <rPh sb="0" eb="1">
      <t>シキ</t>
    </rPh>
    <phoneticPr fontId="1"/>
  </si>
  <si>
    <t>ラ：</t>
    <phoneticPr fontId="1"/>
  </si>
  <si>
    <t>式　「ユ」－「ヨ」</t>
    <rPh sb="0" eb="1">
      <t>シキ</t>
    </rPh>
    <phoneticPr fontId="1"/>
  </si>
  <si>
    <t>リ：</t>
    <phoneticPr fontId="1"/>
  </si>
  <si>
    <t>式　「フ」＋「ユ」</t>
    <rPh sb="0" eb="1">
      <t>シキ</t>
    </rPh>
    <phoneticPr fontId="1"/>
  </si>
  <si>
    <t>ル：</t>
    <phoneticPr fontId="1"/>
  </si>
  <si>
    <t>式　「ヘ」＋「ヨ」</t>
    <rPh sb="0" eb="1">
      <t>シキ</t>
    </rPh>
    <phoneticPr fontId="1"/>
  </si>
  <si>
    <t>レ：</t>
    <phoneticPr fontId="1"/>
  </si>
  <si>
    <t>式　「ホ」＋「ラ」</t>
    <rPh sb="0" eb="1">
      <t>シキ</t>
    </rPh>
    <phoneticPr fontId="1"/>
  </si>
  <si>
    <t>レ’</t>
    <phoneticPr fontId="1"/>
  </si>
  <si>
    <t>レ’：</t>
    <phoneticPr fontId="1"/>
  </si>
  <si>
    <t>式　「レ’」＝「ゆ」</t>
    <rPh sb="0" eb="1">
      <t>シキ</t>
    </rPh>
    <phoneticPr fontId="1"/>
  </si>
  <si>
    <t>ロ：</t>
    <phoneticPr fontId="1"/>
  </si>
  <si>
    <t>式　「リ」×「レ’」</t>
    <rPh sb="0" eb="1">
      <t>シキ</t>
    </rPh>
    <phoneticPr fontId="1"/>
  </si>
  <si>
    <t>ワ：</t>
    <phoneticPr fontId="1"/>
  </si>
  <si>
    <t>式　「ル」×「レ’」</t>
    <rPh sb="0" eb="1">
      <t>シキ</t>
    </rPh>
    <phoneticPr fontId="1"/>
  </si>
  <si>
    <t>ン：</t>
    <phoneticPr fontId="1"/>
  </si>
  <si>
    <t>式　「レ」×「レ’」</t>
    <rPh sb="0" eb="1">
      <t>シキ</t>
    </rPh>
    <phoneticPr fontId="1"/>
  </si>
  <si>
    <t>来高率。</t>
    <rPh sb="0" eb="1">
      <t>ライ</t>
    </rPh>
    <rPh sb="1" eb="3">
      <t>コウリツ</t>
    </rPh>
    <phoneticPr fontId="1"/>
  </si>
  <si>
    <t>現場管理費の補正を考慮した工事原価の出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コウジ</t>
    </rPh>
    <rPh sb="15" eb="17">
      <t>ゲンカ</t>
    </rPh>
    <rPh sb="18" eb="19">
      <t>デ</t>
    </rPh>
    <phoneticPr fontId="1"/>
  </si>
  <si>
    <t>理費計。</t>
    <rPh sb="0" eb="1">
      <t>リ</t>
    </rPh>
    <rPh sb="1" eb="2">
      <t>ヒ</t>
    </rPh>
    <rPh sb="2" eb="3">
      <t>ケイ</t>
    </rPh>
    <phoneticPr fontId="1"/>
  </si>
  <si>
    <t>現場管理費を補正を考慮した全体の一般管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イッパン</t>
    </rPh>
    <rPh sb="18" eb="19">
      <t>カン</t>
    </rPh>
    <phoneticPr fontId="1"/>
  </si>
  <si>
    <t>現場管理費の補正を考慮した全体の一般管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イッパン</t>
    </rPh>
    <rPh sb="18" eb="19">
      <t>カン</t>
    </rPh>
    <phoneticPr fontId="1"/>
  </si>
  <si>
    <t>般管理費計。</t>
    <rPh sb="0" eb="1">
      <t>バン</t>
    </rPh>
    <rPh sb="1" eb="4">
      <t>カンリヒ</t>
    </rPh>
    <rPh sb="4" eb="5">
      <t>ケイ</t>
    </rPh>
    <phoneticPr fontId="1"/>
  </si>
  <si>
    <t>現場管理費の補正を考慮した出来高分の一</t>
    <rPh sb="0" eb="2">
      <t>ゲンバ</t>
    </rPh>
    <rPh sb="2" eb="5">
      <t>カンリヒ</t>
    </rPh>
    <rPh sb="6" eb="8">
      <t>ホセイ</t>
    </rPh>
    <rPh sb="9" eb="11">
      <t>コウリョ</t>
    </rPh>
    <rPh sb="13" eb="16">
      <t>デキダカ</t>
    </rPh>
    <rPh sb="16" eb="17">
      <t>ブン</t>
    </rPh>
    <rPh sb="18" eb="19">
      <t>イチ</t>
    </rPh>
    <phoneticPr fontId="1"/>
  </si>
  <si>
    <t>現場管理費の補正を考慮した残工事分の一</t>
    <rPh sb="0" eb="2">
      <t>ゲンバ</t>
    </rPh>
    <rPh sb="2" eb="5">
      <t>カンリヒ</t>
    </rPh>
    <rPh sb="6" eb="8">
      <t>ホセイ</t>
    </rPh>
    <rPh sb="9" eb="11">
      <t>コウリョ</t>
    </rPh>
    <rPh sb="13" eb="14">
      <t>ザン</t>
    </rPh>
    <rPh sb="14" eb="16">
      <t>コウジ</t>
    </rPh>
    <rPh sb="16" eb="17">
      <t>ブン</t>
    </rPh>
    <rPh sb="18" eb="19">
      <t>イチ</t>
    </rPh>
    <phoneticPr fontId="1"/>
  </si>
  <si>
    <t>格。</t>
    <rPh sb="0" eb="1">
      <t>カク</t>
    </rPh>
    <phoneticPr fontId="1"/>
  </si>
  <si>
    <t>現場管理費の補正を考慮した全体の工事価</t>
    <rPh sb="0" eb="2">
      <t>ゲンバ</t>
    </rPh>
    <rPh sb="2" eb="5">
      <t>カンリヒ</t>
    </rPh>
    <rPh sb="6" eb="8">
      <t>ホセイ</t>
    </rPh>
    <rPh sb="9" eb="11">
      <t>コウリョ</t>
    </rPh>
    <rPh sb="13" eb="15">
      <t>ゼンタイ</t>
    </rPh>
    <rPh sb="16" eb="18">
      <t>コウジ</t>
    </rPh>
    <rPh sb="18" eb="19">
      <t>アタイ</t>
    </rPh>
    <phoneticPr fontId="1"/>
  </si>
  <si>
    <t>事価格。</t>
    <rPh sb="0" eb="1">
      <t>コト</t>
    </rPh>
    <rPh sb="1" eb="3">
      <t>カカク</t>
    </rPh>
    <phoneticPr fontId="1"/>
  </si>
  <si>
    <t>現場管理費の補正を考慮した出来高分の工</t>
    <rPh sb="0" eb="2">
      <t>ゲンバ</t>
    </rPh>
    <rPh sb="2" eb="5">
      <t>カンリヒ</t>
    </rPh>
    <rPh sb="6" eb="8">
      <t>ホセイ</t>
    </rPh>
    <rPh sb="9" eb="11">
      <t>コウリョ</t>
    </rPh>
    <rPh sb="13" eb="16">
      <t>デキダカ</t>
    </rPh>
    <rPh sb="16" eb="17">
      <t>ブン</t>
    </rPh>
    <rPh sb="18" eb="19">
      <t>タクミ</t>
    </rPh>
    <phoneticPr fontId="1"/>
  </si>
  <si>
    <t>現場管理費の補正を考慮した残工事分の工</t>
    <rPh sb="0" eb="2">
      <t>ゲンバ</t>
    </rPh>
    <rPh sb="2" eb="5">
      <t>カンリヒ</t>
    </rPh>
    <rPh sb="6" eb="8">
      <t>ホセイ</t>
    </rPh>
    <rPh sb="9" eb="11">
      <t>コウリョ</t>
    </rPh>
    <rPh sb="13" eb="14">
      <t>ザン</t>
    </rPh>
    <rPh sb="14" eb="16">
      <t>コウジ</t>
    </rPh>
    <rPh sb="16" eb="17">
      <t>ブン</t>
    </rPh>
    <rPh sb="18" eb="19">
      <t>タクミ</t>
    </rPh>
    <phoneticPr fontId="1"/>
  </si>
  <si>
    <t>変更前残工事代金（Ｐ１）で使用した純工事の出来高率。</t>
    <rPh sb="0" eb="2">
      <t>ヘンコウ</t>
    </rPh>
    <rPh sb="2" eb="3">
      <t>マエ</t>
    </rPh>
    <rPh sb="3" eb="4">
      <t>ザン</t>
    </rPh>
    <rPh sb="4" eb="6">
      <t>コウジ</t>
    </rPh>
    <rPh sb="6" eb="8">
      <t>ダイキン</t>
    </rPh>
    <rPh sb="13" eb="15">
      <t>シヨウ</t>
    </rPh>
    <rPh sb="17" eb="18">
      <t>ジュン</t>
    </rPh>
    <rPh sb="18" eb="20">
      <t>コウジ</t>
    </rPh>
    <rPh sb="21" eb="24">
      <t>デキダカ</t>
    </rPh>
    <rPh sb="24" eb="25">
      <t>リツ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</si>
  <si>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</si>
  <si>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の部分の条件を選択してください。</t>
    <rPh sb="1" eb="3">
      <t>ブブン</t>
    </rPh>
    <rPh sb="4" eb="6">
      <t>ジョウケン</t>
    </rPh>
    <rPh sb="7" eb="9">
      <t>センタク</t>
    </rPh>
    <phoneticPr fontId="1"/>
  </si>
  <si>
    <t>の部分に入力してください。</t>
    <rPh sb="1" eb="3">
      <t>ブブン</t>
    </rPh>
    <rPh sb="4" eb="6">
      <t>ニュウリョク</t>
    </rPh>
    <phoneticPr fontId="1"/>
  </si>
  <si>
    <t>補正値</t>
    <rPh sb="0" eb="3">
      <t>ホセイチ</t>
    </rPh>
    <phoneticPr fontId="1"/>
  </si>
  <si>
    <t>このシートはＰ１の計算シートとリンクしています。</t>
    <rPh sb="9" eb="11">
      <t>ケイサン</t>
    </rPh>
    <phoneticPr fontId="1"/>
  </si>
  <si>
    <t>このシートはＰ２の計算シートとリンクしています。</t>
    <rPh sb="9" eb="11">
      <t>ケイサン</t>
    </rPh>
    <phoneticPr fontId="1"/>
  </si>
  <si>
    <r>
      <t>変更前残工事代金（Ｐ</t>
    </r>
    <r>
      <rPr>
        <sz val="14"/>
        <rFont val="ＭＳ Ｐゴシック"/>
        <family val="3"/>
        <charset val="128"/>
      </rPr>
      <t>１</t>
    </r>
    <r>
      <rPr>
        <sz val="18"/>
        <rFont val="ＭＳ Ｐゴシック"/>
        <family val="3"/>
        <charset val="128"/>
      </rPr>
      <t>）の計算</t>
    </r>
    <rPh sb="0" eb="2">
      <t>ヘンコウ</t>
    </rPh>
    <rPh sb="2" eb="3">
      <t>ゼン</t>
    </rPh>
    <rPh sb="3" eb="4">
      <t>ザン</t>
    </rPh>
    <rPh sb="4" eb="6">
      <t>コウジ</t>
    </rPh>
    <rPh sb="6" eb="8">
      <t>ダイキン</t>
    </rPh>
    <rPh sb="13" eb="15">
      <t>ケイサン</t>
    </rPh>
    <phoneticPr fontId="1"/>
  </si>
  <si>
    <t>イメージアップ費</t>
    <rPh sb="7" eb="8">
      <t>ヒ</t>
    </rPh>
    <phoneticPr fontId="1"/>
  </si>
  <si>
    <t>全体を新単価とし、新諸経費で積算したときの現場管理</t>
    <rPh sb="0" eb="2">
      <t>ゼンタイ</t>
    </rPh>
    <rPh sb="3" eb="4">
      <t>シン</t>
    </rPh>
    <rPh sb="4" eb="6">
      <t>タンカ</t>
    </rPh>
    <rPh sb="9" eb="10">
      <t>シン</t>
    </rPh>
    <rPh sb="10" eb="13">
      <t>ショケイヒ</t>
    </rPh>
    <rPh sb="14" eb="16">
      <t>セキサン</t>
    </rPh>
    <rPh sb="21" eb="23">
      <t>ゲンバ</t>
    </rPh>
    <rPh sb="23" eb="25">
      <t>カンリ</t>
    </rPh>
    <phoneticPr fontId="1"/>
  </si>
  <si>
    <t>35％を超え40％以下</t>
  </si>
  <si>
    <t>「ト」＝”0”→”0”</t>
    <phoneticPr fontId="1"/>
  </si>
  <si>
    <t>費。諸経費率（基準書上）が変更になっていない場合、</t>
    <rPh sb="0" eb="1">
      <t>ヒ</t>
    </rPh>
    <rPh sb="2" eb="5">
      <t>ショケイヒ</t>
    </rPh>
    <rPh sb="5" eb="6">
      <t>リツ</t>
    </rPh>
    <rPh sb="7" eb="10">
      <t>キジュンショ</t>
    </rPh>
    <rPh sb="10" eb="11">
      <t>ジョウ</t>
    </rPh>
    <rPh sb="13" eb="15">
      <t>ヘンコウ</t>
    </rPh>
    <rPh sb="22" eb="24">
      <t>バアイ</t>
    </rPh>
    <phoneticPr fontId="1"/>
  </si>
  <si>
    <t>”0”を入力。</t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</si>
</sst>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0_ "/>
    <numFmt numFmtId="178" formatCode="#,##0_);[Red]\(#,##0\)"/>
    <numFmt numFmtId="179" formatCode="0.0%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FF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/>
      <top/>
      <bottom style="double">
        <color indexed="64"/>
      </bottom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5" fillId="0" borderId="0" xfId="0" applyFont="1"/>
    <xf numFmtId="0" fontId="0" fillId="0" borderId="3" xfId="0" applyBorder="1" applyAlignment="1">
      <alignment horizontal="right"/>
    </xf>
    <xf numFmtId="178" fontId="0" fillId="0" borderId="4" xfId="0" applyNumberFormat="1" applyBorder="1"/>
    <xf numFmtId="178" fontId="0" fillId="0" borderId="0" xfId="0" applyNumberFormat="1" applyBorder="1"/>
    <xf numFmtId="178" fontId="0" fillId="0" borderId="5" xfId="0" applyNumberFormat="1" applyBorder="1"/>
    <xf numFmtId="178" fontId="0" fillId="0" borderId="0" xfId="0" applyNumberFormat="1" applyBorder="1" applyAlignment="1">
      <alignment horizontal="right"/>
    </xf>
    <xf numFmtId="178" fontId="0" fillId="0" borderId="5" xfId="0" applyNumberFormat="1" applyBorder="1" applyAlignment="1">
      <alignment horizontal="right"/>
    </xf>
    <xf numFmtId="178" fontId="0" fillId="0" borderId="0" xfId="0" applyNumberFormat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 shrinkToFit="1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178" fontId="0" fillId="0" borderId="10" xfId="0" applyNumberFormat="1" applyBorder="1"/>
    <xf numFmtId="178" fontId="0" fillId="0" borderId="1" xfId="0" applyNumberFormat="1" applyBorder="1" applyAlignment="1">
      <alignment horizontal="right"/>
    </xf>
    <xf numFmtId="178" fontId="0" fillId="0" borderId="1" xfId="0" applyNumberFormat="1" applyBorder="1"/>
    <xf numFmtId="0" fontId="0" fillId="0" borderId="9" xfId="0" applyBorder="1"/>
    <xf numFmtId="0" fontId="0" fillId="0" borderId="11" xfId="0" applyBorder="1"/>
    <xf numFmtId="178" fontId="0" fillId="0" borderId="12" xfId="0" applyNumberFormat="1" applyBorder="1"/>
    <xf numFmtId="178" fontId="0" fillId="0" borderId="13" xfId="0" applyNumberFormat="1" applyBorder="1" applyAlignment="1">
      <alignment horizontal="right"/>
    </xf>
    <xf numFmtId="177" fontId="0" fillId="0" borderId="0" xfId="0" applyNumberFormat="1"/>
    <xf numFmtId="176" fontId="0" fillId="2" borderId="14" xfId="0" applyNumberFormat="1" applyFill="1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178" fontId="0" fillId="0" borderId="15" xfId="0" applyNumberFormat="1" applyBorder="1"/>
    <xf numFmtId="0" fontId="0" fillId="0" borderId="17" xfId="0" applyBorder="1"/>
    <xf numFmtId="0" fontId="0" fillId="0" borderId="18" xfId="0" applyBorder="1"/>
    <xf numFmtId="178" fontId="0" fillId="2" borderId="19" xfId="0" applyNumberFormat="1" applyFill="1" applyBorder="1"/>
    <xf numFmtId="178" fontId="0" fillId="2" borderId="14" xfId="0" applyNumberFormat="1" applyFill="1" applyBorder="1"/>
    <xf numFmtId="178" fontId="0" fillId="2" borderId="15" xfId="0" applyNumberFormat="1" applyFill="1" applyBorder="1"/>
    <xf numFmtId="178" fontId="0" fillId="0" borderId="14" xfId="0" applyNumberFormat="1" applyBorder="1"/>
    <xf numFmtId="176" fontId="0" fillId="0" borderId="14" xfId="0" applyNumberFormat="1" applyBorder="1"/>
    <xf numFmtId="9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178" fontId="0" fillId="0" borderId="9" xfId="0" applyNumberFormat="1" applyBorder="1"/>
    <xf numFmtId="178" fontId="0" fillId="0" borderId="20" xfId="0" applyNumberFormat="1" applyBorder="1"/>
    <xf numFmtId="9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8" fontId="0" fillId="0" borderId="22" xfId="0" applyNumberFormat="1" applyBorder="1"/>
    <xf numFmtId="176" fontId="0" fillId="0" borderId="23" xfId="0" applyNumberFormat="1" applyBorder="1" applyAlignment="1">
      <alignment horizontal="right"/>
    </xf>
    <xf numFmtId="178" fontId="0" fillId="0" borderId="23" xfId="0" applyNumberFormat="1" applyBorder="1" applyAlignment="1">
      <alignment horizontal="right"/>
    </xf>
    <xf numFmtId="178" fontId="0" fillId="0" borderId="23" xfId="0" applyNumberFormat="1" applyBorder="1"/>
    <xf numFmtId="176" fontId="0" fillId="0" borderId="23" xfId="0" applyNumberFormat="1" applyBorder="1"/>
    <xf numFmtId="178" fontId="0" fillId="0" borderId="19" xfId="0" applyNumberFormat="1" applyBorder="1"/>
    <xf numFmtId="178" fontId="0" fillId="0" borderId="14" xfId="0" applyNumberFormat="1" applyBorder="1" applyAlignment="1">
      <alignment horizontal="right"/>
    </xf>
    <xf numFmtId="178" fontId="0" fillId="2" borderId="20" xfId="0" applyNumberFormat="1" applyFill="1" applyBorder="1" applyAlignment="1"/>
    <xf numFmtId="0" fontId="0" fillId="0" borderId="0" xfId="0" quotePrefix="1" applyBorder="1"/>
    <xf numFmtId="0" fontId="5" fillId="0" borderId="0" xfId="0" applyFont="1" applyBorder="1"/>
    <xf numFmtId="178" fontId="0" fillId="0" borderId="24" xfId="0" applyNumberFormat="1" applyBorder="1"/>
    <xf numFmtId="176" fontId="0" fillId="0" borderId="24" xfId="0" applyNumberFormat="1" applyBorder="1"/>
    <xf numFmtId="178" fontId="0" fillId="0" borderId="0" xfId="0" applyNumberFormat="1" applyFill="1" applyBorder="1" applyAlignment="1">
      <alignment horizontal="left"/>
    </xf>
    <xf numFmtId="178" fontId="0" fillId="0" borderId="0" xfId="0" applyNumberFormat="1" applyFill="1" applyBorder="1" applyAlignment="1">
      <alignment horizontal="right"/>
    </xf>
    <xf numFmtId="0" fontId="0" fillId="0" borderId="25" xfId="0" applyBorder="1"/>
    <xf numFmtId="0" fontId="0" fillId="0" borderId="11" xfId="0" applyBorder="1" applyAlignment="1">
      <alignment horizontal="center"/>
    </xf>
    <xf numFmtId="9" fontId="0" fillId="0" borderId="20" xfId="0" applyNumberFormat="1" applyBorder="1" applyAlignment="1">
      <alignment horizontal="center"/>
    </xf>
    <xf numFmtId="0" fontId="0" fillId="0" borderId="26" xfId="0" applyBorder="1"/>
    <xf numFmtId="0" fontId="0" fillId="0" borderId="9" xfId="0" applyBorder="1" applyAlignment="1">
      <alignment horizontal="right" shrinkToFit="1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7" xfId="0" applyBorder="1"/>
    <xf numFmtId="0" fontId="0" fillId="0" borderId="28" xfId="0" applyBorder="1"/>
    <xf numFmtId="178" fontId="0" fillId="0" borderId="29" xfId="0" applyNumberFormat="1" applyBorder="1"/>
    <xf numFmtId="178" fontId="0" fillId="0" borderId="11" xfId="0" applyNumberFormat="1" applyBorder="1"/>
    <xf numFmtId="178" fontId="0" fillId="0" borderId="27" xfId="0" applyNumberFormat="1" applyBorder="1"/>
    <xf numFmtId="0" fontId="0" fillId="0" borderId="27" xfId="0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0" xfId="0" applyFont="1" applyBorder="1"/>
    <xf numFmtId="178" fontId="4" fillId="0" borderId="0" xfId="0" applyNumberFormat="1" applyFont="1" applyBorder="1"/>
    <xf numFmtId="0" fontId="4" fillId="0" borderId="30" xfId="0" applyFont="1" applyBorder="1" applyAlignment="1">
      <alignment horizontal="center"/>
    </xf>
    <xf numFmtId="178" fontId="4" fillId="0" borderId="3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78" fontId="4" fillId="0" borderId="24" xfId="0" applyNumberFormat="1" applyFont="1" applyBorder="1" applyAlignment="1">
      <alignment horizontal="center"/>
    </xf>
    <xf numFmtId="176" fontId="4" fillId="0" borderId="2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4" fillId="0" borderId="30" xfId="0" applyNumberFormat="1" applyFont="1" applyBorder="1" applyAlignment="1">
      <alignment horizontal="center"/>
    </xf>
    <xf numFmtId="178" fontId="4" fillId="0" borderId="31" xfId="0" applyNumberFormat="1" applyFont="1" applyFill="1" applyBorder="1" applyAlignment="1">
      <alignment horizontal="center"/>
    </xf>
    <xf numFmtId="178" fontId="4" fillId="0" borderId="32" xfId="0" applyNumberFormat="1" applyFont="1" applyBorder="1" applyAlignment="1">
      <alignment horizontal="center"/>
    </xf>
    <xf numFmtId="178" fontId="0" fillId="2" borderId="14" xfId="0" applyNumberFormat="1" applyFill="1" applyBorder="1" applyAlignment="1">
      <alignment horizontal="right"/>
    </xf>
    <xf numFmtId="178" fontId="0" fillId="0" borderId="33" xfId="0" applyNumberFormat="1" applyBorder="1"/>
    <xf numFmtId="178" fontId="0" fillId="0" borderId="12" xfId="0" applyNumberFormat="1" applyBorder="1" applyAlignment="1">
      <alignment horizontal="right"/>
    </xf>
    <xf numFmtId="178" fontId="4" fillId="2" borderId="32" xfId="0" quotePrefix="1" applyNumberFormat="1" applyFont="1" applyFill="1" applyBorder="1" applyAlignment="1">
      <alignment horizontal="center"/>
    </xf>
    <xf numFmtId="9" fontId="4" fillId="0" borderId="30" xfId="0" applyNumberFormat="1" applyFont="1" applyBorder="1" applyAlignment="1">
      <alignment horizontal="center"/>
    </xf>
    <xf numFmtId="178" fontId="4" fillId="2" borderId="30" xfId="0" applyNumberFormat="1" applyFont="1" applyFill="1" applyBorder="1" applyAlignment="1">
      <alignment horizontal="center"/>
    </xf>
    <xf numFmtId="178" fontId="4" fillId="0" borderId="24" xfId="0" applyNumberFormat="1" applyFont="1" applyFill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shrinkToFit="1"/>
    </xf>
    <xf numFmtId="176" fontId="4" fillId="2" borderId="30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2" borderId="30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178" fontId="4" fillId="2" borderId="31" xfId="0" applyNumberFormat="1" applyFont="1" applyFill="1" applyBorder="1" applyAlignment="1">
      <alignment horizontal="center"/>
    </xf>
    <xf numFmtId="178" fontId="4" fillId="0" borderId="32" xfId="0" applyNumberFormat="1" applyFont="1" applyFill="1" applyBorder="1" applyAlignment="1">
      <alignment horizontal="center"/>
    </xf>
    <xf numFmtId="176" fontId="4" fillId="0" borderId="2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 shrinkToFit="1"/>
    </xf>
    <xf numFmtId="0" fontId="7" fillId="3" borderId="35" xfId="0" applyFont="1" applyFill="1" applyBorder="1" applyAlignment="1">
      <alignment horizontal="center" shrinkToFit="1"/>
    </xf>
    <xf numFmtId="0" fontId="7" fillId="3" borderId="36" xfId="0" applyFont="1" applyFill="1" applyBorder="1" applyAlignment="1">
      <alignment horizontal="center" shrinkToFit="1"/>
    </xf>
    <xf numFmtId="0" fontId="7" fillId="3" borderId="37" xfId="0" applyFont="1" applyFill="1" applyBorder="1" applyAlignment="1">
      <alignment horizontal="center" shrinkToFit="1"/>
    </xf>
    <xf numFmtId="0" fontId="7" fillId="3" borderId="38" xfId="0" applyFont="1" applyFill="1" applyBorder="1" applyAlignment="1">
      <alignment horizontal="center" shrinkToFit="1"/>
    </xf>
    <xf numFmtId="0" fontId="7" fillId="3" borderId="39" xfId="0" applyFont="1" applyFill="1" applyBorder="1" applyAlignment="1">
      <alignment horizontal="center" shrinkToFit="1"/>
    </xf>
    <xf numFmtId="0" fontId="7" fillId="3" borderId="0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center" shrinkToFit="1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178" fontId="0" fillId="2" borderId="43" xfId="0" applyNumberFormat="1" applyFill="1" applyBorder="1"/>
    <xf numFmtId="178" fontId="0" fillId="0" borderId="44" xfId="0" applyNumberFormat="1" applyBorder="1"/>
    <xf numFmtId="178" fontId="0" fillId="2" borderId="2" xfId="0" applyNumberFormat="1" applyFill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2" borderId="2" xfId="0" applyNumberFormat="1" applyFill="1" applyBorder="1"/>
    <xf numFmtId="178" fontId="0" fillId="2" borderId="46" xfId="0" applyNumberFormat="1" applyFill="1" applyBorder="1" applyAlignment="1"/>
    <xf numFmtId="178" fontId="0" fillId="0" borderId="47" xfId="0" applyNumberFormat="1" applyBorder="1" applyAlignment="1">
      <alignment horizontal="right"/>
    </xf>
    <xf numFmtId="178" fontId="0" fillId="0" borderId="2" xfId="0" applyNumberFormat="1" applyBorder="1"/>
    <xf numFmtId="178" fontId="0" fillId="0" borderId="45" xfId="0" applyNumberFormat="1" applyBorder="1"/>
    <xf numFmtId="176" fontId="0" fillId="2" borderId="2" xfId="0" applyNumberFormat="1" applyFill="1" applyBorder="1"/>
    <xf numFmtId="176" fontId="0" fillId="0" borderId="2" xfId="0" applyNumberFormat="1" applyBorder="1"/>
    <xf numFmtId="0" fontId="6" fillId="3" borderId="48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 shrinkToFit="1"/>
    </xf>
    <xf numFmtId="0" fontId="6" fillId="3" borderId="49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 shrinkToFit="1"/>
    </xf>
    <xf numFmtId="0" fontId="6" fillId="3" borderId="5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78" fontId="0" fillId="0" borderId="54" xfId="0" applyNumberFormat="1" applyBorder="1"/>
    <xf numFmtId="178" fontId="0" fillId="0" borderId="55" xfId="0" applyNumberFormat="1" applyBorder="1"/>
    <xf numFmtId="178" fontId="0" fillId="0" borderId="56" xfId="0" applyNumberFormat="1" applyBorder="1"/>
    <xf numFmtId="178" fontId="0" fillId="0" borderId="57" xfId="0" applyNumberFormat="1" applyBorder="1"/>
    <xf numFmtId="9" fontId="0" fillId="0" borderId="57" xfId="0" applyNumberFormat="1" applyBorder="1" applyAlignment="1">
      <alignment horizontal="center"/>
    </xf>
    <xf numFmtId="178" fontId="0" fillId="0" borderId="57" xfId="0" applyNumberFormat="1" applyBorder="1" applyAlignment="1">
      <alignment horizontal="right"/>
    </xf>
    <xf numFmtId="176" fontId="0" fillId="0" borderId="45" xfId="0" applyNumberFormat="1" applyBorder="1" applyAlignment="1">
      <alignment horizontal="right"/>
    </xf>
    <xf numFmtId="178" fontId="0" fillId="0" borderId="57" xfId="0" applyNumberFormat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7" xfId="0" applyBorder="1"/>
    <xf numFmtId="178" fontId="0" fillId="0" borderId="21" xfId="0" applyNumberFormat="1" applyBorder="1"/>
    <xf numFmtId="0" fontId="0" fillId="0" borderId="27" xfId="0" applyBorder="1" applyAlignment="1">
      <alignment horizontal="center"/>
    </xf>
    <xf numFmtId="9" fontId="0" fillId="0" borderId="46" xfId="0" applyNumberFormat="1" applyBorder="1" applyAlignment="1">
      <alignment horizontal="center"/>
    </xf>
    <xf numFmtId="176" fontId="0" fillId="0" borderId="57" xfId="0" applyNumberFormat="1" applyBorder="1" applyAlignment="1">
      <alignment horizontal="center"/>
    </xf>
    <xf numFmtId="176" fontId="0" fillId="0" borderId="45" xfId="0" applyNumberFormat="1" applyBorder="1"/>
    <xf numFmtId="0" fontId="0" fillId="0" borderId="21" xfId="0" applyBorder="1"/>
    <xf numFmtId="178" fontId="0" fillId="0" borderId="43" xfId="0" applyNumberFormat="1" applyBorder="1"/>
    <xf numFmtId="0" fontId="0" fillId="0" borderId="59" xfId="0" applyBorder="1"/>
    <xf numFmtId="0" fontId="0" fillId="4" borderId="0" xfId="0" applyFill="1"/>
    <xf numFmtId="0" fontId="0" fillId="4" borderId="2" xfId="0" applyFill="1" applyBorder="1"/>
    <xf numFmtId="0" fontId="0" fillId="0" borderId="0" xfId="0" applyFill="1" applyBorder="1"/>
    <xf numFmtId="0" fontId="0" fillId="4" borderId="0" xfId="0" applyFill="1" applyBorder="1"/>
    <xf numFmtId="0" fontId="0" fillId="0" borderId="0" xfId="0" applyFill="1"/>
    <xf numFmtId="0" fontId="5" fillId="0" borderId="0" xfId="0" quotePrefix="1" applyFont="1" applyAlignment="1">
      <alignment horizontal="left"/>
    </xf>
    <xf numFmtId="178" fontId="0" fillId="0" borderId="14" xfId="0" applyNumberFormat="1" applyFill="1" applyBorder="1"/>
    <xf numFmtId="178" fontId="0" fillId="0" borderId="15" xfId="0" applyNumberFormat="1" applyFill="1" applyBorder="1"/>
    <xf numFmtId="0" fontId="0" fillId="5" borderId="0" xfId="0" applyFill="1"/>
    <xf numFmtId="178" fontId="0" fillId="0" borderId="2" xfId="0" applyNumberFormat="1" applyFill="1" applyBorder="1"/>
    <xf numFmtId="178" fontId="0" fillId="0" borderId="43" xfId="0" applyNumberFormat="1" applyFill="1" applyBorder="1"/>
    <xf numFmtId="179" fontId="0" fillId="0" borderId="0" xfId="0" applyNumberFormat="1" applyBorder="1" applyAlignment="1">
      <alignment horizontal="center"/>
    </xf>
    <xf numFmtId="179" fontId="0" fillId="0" borderId="5" xfId="0" applyNumberForma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3" borderId="60" xfId="0" applyFont="1" applyFill="1" applyBorder="1" applyAlignment="1">
      <alignment horizontal="center" vertical="center"/>
    </xf>
    <xf numFmtId="0" fontId="0" fillId="0" borderId="61" xfId="0" applyBorder="1" applyAlignment="1"/>
    <xf numFmtId="0" fontId="6" fillId="3" borderId="62" xfId="0" applyFont="1" applyFill="1" applyBorder="1" applyAlignment="1">
      <alignment horizontal="center" vertical="center"/>
    </xf>
    <xf numFmtId="0" fontId="0" fillId="0" borderId="42" xfId="0" applyBorder="1" applyAlignment="1"/>
    <xf numFmtId="0" fontId="4" fillId="2" borderId="4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center" vertical="center"/>
    </xf>
    <xf numFmtId="178" fontId="4" fillId="0" borderId="4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79" fontId="0" fillId="0" borderId="24" xfId="0" applyNumberFormat="1" applyBorder="1" applyAlignment="1">
      <alignment horizontal="center"/>
    </xf>
    <xf numFmtId="179" fontId="0" fillId="0" borderId="23" xfId="0" applyNumberFormat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1" xfId="0" applyNumberFormat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shrinkToFit="1"/>
    </xf>
    <xf numFmtId="0" fontId="3" fillId="0" borderId="35" xfId="0" applyFont="1" applyBorder="1" applyAlignment="1">
      <alignment horizontal="center" shrinkToFit="1"/>
    </xf>
    <xf numFmtId="0" fontId="7" fillId="3" borderId="63" xfId="0" applyFont="1" applyFill="1" applyBorder="1" applyAlignment="1">
      <alignment horizontal="center" shrinkToFit="1"/>
    </xf>
    <xf numFmtId="0" fontId="7" fillId="3" borderId="64" xfId="0" applyFont="1" applyFill="1" applyBorder="1" applyAlignment="1">
      <alignment horizontal="center" shrinkToFit="1"/>
    </xf>
    <xf numFmtId="0" fontId="7" fillId="3" borderId="38" xfId="0" applyFont="1" applyFill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0" fontId="4" fillId="0" borderId="5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shrinkToFit="1"/>
    </xf>
    <xf numFmtId="0" fontId="3" fillId="0" borderId="35" xfId="0" applyFont="1" applyBorder="1" applyAlignment="1">
      <alignment shrinkToFit="1"/>
    </xf>
    <xf numFmtId="0" fontId="7" fillId="3" borderId="9" xfId="0" applyFont="1" applyFill="1" applyBorder="1" applyAlignment="1">
      <alignment horizontal="center" shrinkToFit="1"/>
    </xf>
    <xf numFmtId="0" fontId="3" fillId="0" borderId="64" xfId="0" applyFont="1" applyBorder="1" applyAlignment="1">
      <alignment shrinkToFit="1"/>
    </xf>
    <xf numFmtId="0" fontId="7" fillId="3" borderId="65" xfId="0" applyFont="1" applyFill="1" applyBorder="1" applyAlignment="1">
      <alignment horizontal="center" shrinkToFit="1"/>
    </xf>
    <xf numFmtId="0" fontId="3" fillId="0" borderId="39" xfId="0" applyFont="1" applyBorder="1" applyAlignment="1">
      <alignment shrinkToFit="1"/>
    </xf>
    <xf numFmtId="0" fontId="7" fillId="3" borderId="6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shrinkToFit="1"/>
    </xf>
    <xf numFmtId="179" fontId="0" fillId="0" borderId="9" xfId="0" applyNumberFormat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0" y="447675"/>
          <a:ext cx="1533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6158" name="Line 14"/>
        <xdr:cNvSpPr>
          <a:spLocks noChangeShapeType="1"/>
        </xdr:cNvSpPr>
      </xdr:nvSpPr>
      <xdr:spPr bwMode="auto">
        <a:xfrm>
          <a:off x="0" y="1133475"/>
          <a:ext cx="13716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6166" name="Line 22"/>
        <xdr:cNvSpPr>
          <a:spLocks noChangeShapeType="1"/>
        </xdr:cNvSpPr>
      </xdr:nvSpPr>
      <xdr:spPr bwMode="auto">
        <a:xfrm flipH="1">
          <a:off x="1371600" y="6419850"/>
          <a:ext cx="131445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6167" name="Line 23"/>
        <xdr:cNvSpPr>
          <a:spLocks noChangeShapeType="1"/>
        </xdr:cNvSpPr>
      </xdr:nvSpPr>
      <xdr:spPr bwMode="auto">
        <a:xfrm flipH="1">
          <a:off x="2686050" y="6419850"/>
          <a:ext cx="13049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168" name="Line 24"/>
        <xdr:cNvSpPr>
          <a:spLocks noChangeShapeType="1"/>
        </xdr:cNvSpPr>
      </xdr:nvSpPr>
      <xdr:spPr bwMode="auto">
        <a:xfrm flipH="1">
          <a:off x="2686050" y="1590675"/>
          <a:ext cx="1304925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6169" name="Line 25"/>
        <xdr:cNvSpPr>
          <a:spLocks noChangeShapeType="1"/>
        </xdr:cNvSpPr>
      </xdr:nvSpPr>
      <xdr:spPr bwMode="auto">
        <a:xfrm flipH="1">
          <a:off x="1371600" y="1590675"/>
          <a:ext cx="1314450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0" y="447675"/>
          <a:ext cx="1533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0" y="1285875"/>
          <a:ext cx="13716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 flipH="1">
          <a:off x="1371600" y="2028825"/>
          <a:ext cx="1076325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9219" name="Line 3"/>
        <xdr:cNvSpPr>
          <a:spLocks noChangeShapeType="1"/>
        </xdr:cNvSpPr>
      </xdr:nvSpPr>
      <xdr:spPr bwMode="auto">
        <a:xfrm flipH="1">
          <a:off x="2447925" y="2028825"/>
          <a:ext cx="1076325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9220" name="Line 4"/>
        <xdr:cNvSpPr>
          <a:spLocks noChangeShapeType="1"/>
        </xdr:cNvSpPr>
      </xdr:nvSpPr>
      <xdr:spPr bwMode="auto">
        <a:xfrm flipH="1">
          <a:off x="2447925" y="6667500"/>
          <a:ext cx="10763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9221" name="Line 5"/>
        <xdr:cNvSpPr>
          <a:spLocks noChangeShapeType="1"/>
        </xdr:cNvSpPr>
      </xdr:nvSpPr>
      <xdr:spPr bwMode="auto">
        <a:xfrm flipH="1">
          <a:off x="1371600" y="6667500"/>
          <a:ext cx="10763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</sheetPr>
  <dimension ref="A1:P54"/>
  <sheetViews>
    <sheetView topLeftCell="A25" zoomScaleNormal="100" workbookViewId="0">
      <selection activeCell="H5" sqref="H5"/>
    </sheetView>
  </sheetViews>
  <sheetFormatPr defaultRowHeight="13.5" x14ac:dyDescent="0.15"/>
  <cols>
    <col min="1" max="1" width="20.125" customWidth="1"/>
    <col min="2" max="2" width="6.25" customWidth="1"/>
    <col min="3" max="3" width="21.625" customWidth="1"/>
    <col min="4" max="4" width="6.25" customWidth="1"/>
    <col min="5" max="5" width="21.625" customWidth="1"/>
    <col min="6" max="6" width="6.25" customWidth="1"/>
    <col min="7" max="7" width="21.625" customWidth="1"/>
    <col min="8" max="8" width="7" customWidth="1"/>
  </cols>
  <sheetData>
    <row r="1" spans="1:16" ht="21" x14ac:dyDescent="0.2">
      <c r="C1" s="9" t="s">
        <v>44</v>
      </c>
      <c r="D1" s="9"/>
      <c r="I1" s="182" t="s">
        <v>356</v>
      </c>
    </row>
    <row r="2" spans="1:16" ht="14.25" thickBot="1" x14ac:dyDescent="0.2">
      <c r="I2" s="8"/>
      <c r="J2" t="s">
        <v>351</v>
      </c>
    </row>
    <row r="3" spans="1:16" ht="24.75" customHeight="1" thickBot="1" x14ac:dyDescent="0.2">
      <c r="A3" s="43"/>
      <c r="B3" s="201" t="s">
        <v>5</v>
      </c>
      <c r="C3" s="202"/>
      <c r="D3" s="203" t="s">
        <v>4</v>
      </c>
      <c r="E3" s="202"/>
      <c r="F3" s="203" t="s">
        <v>6</v>
      </c>
      <c r="G3" s="204"/>
    </row>
    <row r="4" spans="1:16" ht="18" customHeight="1" thickTop="1" x14ac:dyDescent="0.2">
      <c r="A4" s="20" t="s">
        <v>2</v>
      </c>
      <c r="B4" s="116" t="s">
        <v>92</v>
      </c>
      <c r="C4" s="46">
        <v>2136566437</v>
      </c>
      <c r="D4" s="122" t="s">
        <v>93</v>
      </c>
      <c r="E4" s="46">
        <v>444572329</v>
      </c>
      <c r="F4" s="123" t="s">
        <v>91</v>
      </c>
      <c r="G4" s="107">
        <f>C4-E4</f>
        <v>1691994108</v>
      </c>
      <c r="I4" s="1" t="s">
        <v>130</v>
      </c>
      <c r="J4" t="s">
        <v>167</v>
      </c>
      <c r="O4" s="1" t="s">
        <v>189</v>
      </c>
      <c r="P4" t="s">
        <v>215</v>
      </c>
    </row>
    <row r="5" spans="1:16" ht="18" customHeight="1" x14ac:dyDescent="0.2">
      <c r="A5" s="20"/>
      <c r="B5" s="98"/>
      <c r="C5" s="12"/>
      <c r="D5" s="12"/>
      <c r="E5" s="12"/>
      <c r="F5" s="12"/>
      <c r="G5" s="13"/>
      <c r="I5" s="1" t="s">
        <v>131</v>
      </c>
      <c r="J5" t="s">
        <v>168</v>
      </c>
      <c r="O5" s="1"/>
      <c r="P5" t="s">
        <v>192</v>
      </c>
    </row>
    <row r="6" spans="1:16" ht="18" customHeight="1" x14ac:dyDescent="0.2">
      <c r="A6" s="21" t="s">
        <v>7</v>
      </c>
      <c r="B6" s="98" t="s">
        <v>94</v>
      </c>
      <c r="C6" s="191">
        <f>ROUNDDOWN(E4/C4,3)</f>
        <v>0.20799999999999999</v>
      </c>
      <c r="D6" s="191"/>
      <c r="E6" s="191"/>
      <c r="F6" s="191"/>
      <c r="G6" s="192"/>
      <c r="I6" s="1" t="s">
        <v>132</v>
      </c>
      <c r="J6" t="s">
        <v>137</v>
      </c>
      <c r="O6" s="1" t="s">
        <v>193</v>
      </c>
      <c r="P6" t="s">
        <v>216</v>
      </c>
    </row>
    <row r="7" spans="1:16" ht="18" customHeight="1" x14ac:dyDescent="0.2">
      <c r="A7" s="20"/>
      <c r="B7" s="98"/>
      <c r="C7" s="14"/>
      <c r="D7" s="14"/>
      <c r="E7" s="14"/>
      <c r="F7" s="14"/>
      <c r="G7" s="15"/>
      <c r="I7" s="1"/>
      <c r="J7" t="s">
        <v>139</v>
      </c>
      <c r="O7" s="1" t="s">
        <v>194</v>
      </c>
      <c r="P7" t="s">
        <v>217</v>
      </c>
    </row>
    <row r="8" spans="1:16" ht="18" customHeight="1" x14ac:dyDescent="0.2">
      <c r="A8" s="22" t="s">
        <v>8</v>
      </c>
      <c r="B8" s="117" t="s">
        <v>95</v>
      </c>
      <c r="C8" s="106">
        <v>110767409</v>
      </c>
      <c r="D8" s="112" t="s">
        <v>96</v>
      </c>
      <c r="E8" s="68">
        <f>ROUNDDOWN(C8*C6,0)</f>
        <v>23039621</v>
      </c>
      <c r="F8" s="96" t="s">
        <v>97</v>
      </c>
      <c r="G8" s="64">
        <f>C8-E8</f>
        <v>87727788</v>
      </c>
      <c r="I8" s="1" t="s">
        <v>133</v>
      </c>
      <c r="J8" t="s">
        <v>138</v>
      </c>
      <c r="O8" s="1"/>
      <c r="P8" t="s">
        <v>195</v>
      </c>
    </row>
    <row r="9" spans="1:16" ht="18" customHeight="1" x14ac:dyDescent="0.2">
      <c r="A9" s="22"/>
      <c r="B9" s="118"/>
      <c r="C9" s="16"/>
      <c r="D9" s="16"/>
      <c r="E9" s="14"/>
      <c r="F9" s="108"/>
      <c r="G9" s="15"/>
      <c r="I9" s="1"/>
      <c r="J9" t="s">
        <v>190</v>
      </c>
      <c r="O9" s="1" t="s">
        <v>196</v>
      </c>
      <c r="P9" t="s">
        <v>218</v>
      </c>
    </row>
    <row r="10" spans="1:16" ht="18" customHeight="1" x14ac:dyDescent="0.2">
      <c r="A10" s="23" t="s">
        <v>0</v>
      </c>
      <c r="B10" s="98"/>
      <c r="C10" s="14"/>
      <c r="D10" s="14"/>
      <c r="E10" s="14"/>
      <c r="F10" s="14"/>
      <c r="G10" s="15"/>
      <c r="I10" s="1" t="s">
        <v>134</v>
      </c>
      <c r="J10" t="s">
        <v>169</v>
      </c>
      <c r="O10" s="1"/>
      <c r="P10" t="s">
        <v>197</v>
      </c>
    </row>
    <row r="11" spans="1:16" ht="18" customHeight="1" x14ac:dyDescent="0.15">
      <c r="A11" s="23" t="s">
        <v>9</v>
      </c>
      <c r="B11" s="205" t="s">
        <v>98</v>
      </c>
      <c r="C11" s="106">
        <v>1146747</v>
      </c>
      <c r="D11" s="208" t="s">
        <v>99</v>
      </c>
      <c r="E11" s="106">
        <v>1146747</v>
      </c>
      <c r="F11" s="209" t="s">
        <v>100</v>
      </c>
      <c r="G11" s="64">
        <f t="shared" ref="G11:G20" si="0">C11-E11</f>
        <v>0</v>
      </c>
      <c r="I11" s="1" t="s">
        <v>136</v>
      </c>
      <c r="J11" t="s">
        <v>170</v>
      </c>
      <c r="O11" s="1" t="s">
        <v>198</v>
      </c>
      <c r="P11" t="s">
        <v>219</v>
      </c>
    </row>
    <row r="12" spans="1:16" ht="18" customHeight="1" x14ac:dyDescent="0.15">
      <c r="A12" s="23" t="s">
        <v>10</v>
      </c>
      <c r="B12" s="206"/>
      <c r="C12" s="45"/>
      <c r="D12" s="206"/>
      <c r="E12" s="45"/>
      <c r="F12" s="206"/>
      <c r="G12" s="64">
        <f t="shared" si="0"/>
        <v>0</v>
      </c>
      <c r="I12" s="1"/>
      <c r="J12" t="s">
        <v>185</v>
      </c>
      <c r="O12" s="1" t="s">
        <v>199</v>
      </c>
      <c r="P12" t="s">
        <v>220</v>
      </c>
    </row>
    <row r="13" spans="1:16" ht="18" customHeight="1" x14ac:dyDescent="0.15">
      <c r="A13" s="22" t="s">
        <v>11</v>
      </c>
      <c r="B13" s="206"/>
      <c r="C13" s="69">
        <v>5711543</v>
      </c>
      <c r="D13" s="206"/>
      <c r="E13" s="69">
        <v>5359369</v>
      </c>
      <c r="F13" s="206"/>
      <c r="G13" s="35">
        <f t="shared" si="0"/>
        <v>352174</v>
      </c>
      <c r="I13" s="1" t="s">
        <v>140</v>
      </c>
      <c r="J13" t="s">
        <v>144</v>
      </c>
      <c r="O13" s="1"/>
      <c r="P13" t="s">
        <v>200</v>
      </c>
    </row>
    <row r="14" spans="1:16" ht="18" customHeight="1" x14ac:dyDescent="0.15">
      <c r="A14" s="23" t="s">
        <v>12</v>
      </c>
      <c r="B14" s="206"/>
      <c r="C14" s="45">
        <v>11858000</v>
      </c>
      <c r="D14" s="206"/>
      <c r="E14" s="45">
        <v>5323100</v>
      </c>
      <c r="F14" s="206"/>
      <c r="G14" s="64">
        <f t="shared" si="0"/>
        <v>6534900</v>
      </c>
      <c r="I14" s="1"/>
      <c r="J14" t="s">
        <v>141</v>
      </c>
      <c r="O14" s="1" t="s">
        <v>201</v>
      </c>
      <c r="P14" t="s">
        <v>221</v>
      </c>
    </row>
    <row r="15" spans="1:16" ht="18" customHeight="1" x14ac:dyDescent="0.15">
      <c r="A15" s="23" t="s">
        <v>13</v>
      </c>
      <c r="B15" s="206"/>
      <c r="C15" s="45">
        <v>8661058</v>
      </c>
      <c r="D15" s="206"/>
      <c r="E15" s="45">
        <v>2646728</v>
      </c>
      <c r="F15" s="206"/>
      <c r="G15" s="64">
        <f t="shared" si="0"/>
        <v>6014330</v>
      </c>
      <c r="I15" s="1" t="s">
        <v>142</v>
      </c>
      <c r="J15" t="s">
        <v>171</v>
      </c>
      <c r="O15" s="1"/>
      <c r="P15" t="s">
        <v>202</v>
      </c>
    </row>
    <row r="16" spans="1:16" ht="18" customHeight="1" x14ac:dyDescent="0.15">
      <c r="A16" s="23" t="s">
        <v>14</v>
      </c>
      <c r="B16" s="206"/>
      <c r="C16" s="45">
        <v>1155058</v>
      </c>
      <c r="D16" s="206"/>
      <c r="E16" s="45">
        <v>1116913</v>
      </c>
      <c r="F16" s="206"/>
      <c r="G16" s="64">
        <f t="shared" si="0"/>
        <v>38145</v>
      </c>
      <c r="I16" s="1" t="s">
        <v>143</v>
      </c>
      <c r="J16" t="s">
        <v>172</v>
      </c>
      <c r="O16" s="1" t="s">
        <v>203</v>
      </c>
      <c r="P16" t="s">
        <v>222</v>
      </c>
    </row>
    <row r="17" spans="1:16" ht="18" customHeight="1" x14ac:dyDescent="0.15">
      <c r="A17" s="23" t="s">
        <v>15</v>
      </c>
      <c r="B17" s="206"/>
      <c r="C17" s="45">
        <v>11696000</v>
      </c>
      <c r="D17" s="206"/>
      <c r="E17" s="45">
        <v>6500000</v>
      </c>
      <c r="F17" s="206"/>
      <c r="G17" s="64">
        <f t="shared" si="0"/>
        <v>5196000</v>
      </c>
      <c r="I17" s="1" t="s">
        <v>145</v>
      </c>
      <c r="J17" t="s">
        <v>146</v>
      </c>
      <c r="O17" s="1"/>
    </row>
    <row r="18" spans="1:16" ht="18" customHeight="1" x14ac:dyDescent="0.15">
      <c r="A18" s="23" t="s">
        <v>358</v>
      </c>
      <c r="B18" s="207"/>
      <c r="C18" s="45">
        <v>539000</v>
      </c>
      <c r="D18" s="207"/>
      <c r="E18" s="45">
        <v>539000</v>
      </c>
      <c r="F18" s="207"/>
      <c r="G18" s="64">
        <f t="shared" si="0"/>
        <v>0</v>
      </c>
      <c r="I18" s="1"/>
      <c r="J18" t="s">
        <v>147</v>
      </c>
      <c r="O18" s="1"/>
      <c r="P18" t="s">
        <v>204</v>
      </c>
    </row>
    <row r="19" spans="1:16" ht="18" customHeight="1" x14ac:dyDescent="0.2">
      <c r="A19" s="20"/>
      <c r="B19" s="98"/>
      <c r="C19" s="12"/>
      <c r="D19" s="12"/>
      <c r="E19" s="12"/>
      <c r="F19" s="12"/>
      <c r="G19" s="15"/>
      <c r="I19" s="1" t="s">
        <v>148</v>
      </c>
      <c r="J19" t="s">
        <v>173</v>
      </c>
      <c r="O19" s="1" t="s">
        <v>205</v>
      </c>
      <c r="P19" t="s">
        <v>223</v>
      </c>
    </row>
    <row r="20" spans="1:16" ht="18" customHeight="1" x14ac:dyDescent="0.2">
      <c r="A20" s="23" t="s">
        <v>16</v>
      </c>
      <c r="B20" s="95" t="s">
        <v>101</v>
      </c>
      <c r="C20" s="47">
        <f>SUM(C8,C11:C18)</f>
        <v>151534815</v>
      </c>
      <c r="D20" s="100" t="s">
        <v>102</v>
      </c>
      <c r="E20" s="47">
        <f>SUM(E8,E11:E18)</f>
        <v>45671478</v>
      </c>
      <c r="F20" s="100" t="s">
        <v>103</v>
      </c>
      <c r="G20" s="65">
        <f t="shared" si="0"/>
        <v>105863337</v>
      </c>
      <c r="J20" t="s">
        <v>149</v>
      </c>
      <c r="O20" s="1"/>
      <c r="P20" t="s">
        <v>206</v>
      </c>
    </row>
    <row r="21" spans="1:16" ht="18" customHeight="1" x14ac:dyDescent="0.2">
      <c r="A21" s="20"/>
      <c r="B21" s="98"/>
      <c r="C21" s="3"/>
      <c r="D21" s="90"/>
      <c r="E21" s="3"/>
      <c r="F21" s="90"/>
      <c r="G21" s="17"/>
      <c r="I21" s="1" t="s">
        <v>152</v>
      </c>
      <c r="J21" t="s">
        <v>174</v>
      </c>
      <c r="O21" s="1" t="s">
        <v>207</v>
      </c>
      <c r="P21" t="s">
        <v>224</v>
      </c>
    </row>
    <row r="22" spans="1:16" ht="18" customHeight="1" x14ac:dyDescent="0.2">
      <c r="A22" s="24" t="s">
        <v>3</v>
      </c>
      <c r="B22" s="95" t="s">
        <v>104</v>
      </c>
      <c r="C22" s="47">
        <f>C4+C20</f>
        <v>2288101252</v>
      </c>
      <c r="D22" s="96" t="s">
        <v>105</v>
      </c>
      <c r="E22" s="47">
        <f>E4+E20</f>
        <v>490243807</v>
      </c>
      <c r="F22" s="100" t="s">
        <v>106</v>
      </c>
      <c r="G22" s="65">
        <f>C22-E22</f>
        <v>1797857445</v>
      </c>
      <c r="J22" t="s">
        <v>150</v>
      </c>
      <c r="O22" s="1"/>
      <c r="P22" t="s">
        <v>208</v>
      </c>
    </row>
    <row r="23" spans="1:16" ht="18" customHeight="1" x14ac:dyDescent="0.2">
      <c r="A23" s="20"/>
      <c r="B23" s="98"/>
      <c r="C23" s="3"/>
      <c r="D23" s="3"/>
      <c r="E23" s="3"/>
      <c r="F23" s="3"/>
      <c r="G23" s="17"/>
      <c r="I23" s="1" t="s">
        <v>153</v>
      </c>
      <c r="J23" t="s">
        <v>154</v>
      </c>
      <c r="O23" s="1" t="s">
        <v>209</v>
      </c>
      <c r="P23" t="s">
        <v>225</v>
      </c>
    </row>
    <row r="24" spans="1:16" ht="18" customHeight="1" x14ac:dyDescent="0.2">
      <c r="A24" s="21" t="s">
        <v>24</v>
      </c>
      <c r="B24" s="98" t="s">
        <v>107</v>
      </c>
      <c r="C24" s="191">
        <f>ROUNDDOWN(E22/C22,3)</f>
        <v>0.214</v>
      </c>
      <c r="D24" s="191"/>
      <c r="E24" s="191"/>
      <c r="F24" s="191"/>
      <c r="G24" s="192"/>
      <c r="I24" s="1"/>
      <c r="J24" t="s">
        <v>151</v>
      </c>
      <c r="O24" s="1"/>
      <c r="P24" t="s">
        <v>210</v>
      </c>
    </row>
    <row r="25" spans="1:16" ht="18" customHeight="1" x14ac:dyDescent="0.2">
      <c r="A25" s="20"/>
      <c r="B25" s="98"/>
      <c r="C25" s="3"/>
      <c r="D25" s="3"/>
      <c r="E25" s="3"/>
      <c r="F25" s="3"/>
      <c r="G25" s="17"/>
      <c r="I25" s="1" t="s">
        <v>155</v>
      </c>
      <c r="J25" t="s">
        <v>179</v>
      </c>
      <c r="O25" s="1" t="s">
        <v>211</v>
      </c>
      <c r="P25" t="s">
        <v>226</v>
      </c>
    </row>
    <row r="26" spans="1:16" ht="18" customHeight="1" x14ac:dyDescent="0.2">
      <c r="A26" s="23" t="s">
        <v>17</v>
      </c>
      <c r="B26" s="119" t="s">
        <v>108</v>
      </c>
      <c r="C26" s="37">
        <v>547609333</v>
      </c>
      <c r="D26" s="124" t="s">
        <v>109</v>
      </c>
      <c r="E26" s="48">
        <f>ROUNDDOWN(C26*C24,0)</f>
        <v>117188397</v>
      </c>
      <c r="F26" s="101" t="s">
        <v>112</v>
      </c>
      <c r="G26" s="64">
        <f>C26-E26</f>
        <v>430420936</v>
      </c>
      <c r="I26" s="1"/>
      <c r="J26" t="s">
        <v>156</v>
      </c>
      <c r="O26" s="1"/>
      <c r="P26" t="s">
        <v>227</v>
      </c>
    </row>
    <row r="27" spans="1:16" ht="18" customHeight="1" x14ac:dyDescent="0.2">
      <c r="A27" s="20"/>
      <c r="B27" s="98"/>
      <c r="C27" s="3"/>
      <c r="D27" s="3"/>
      <c r="E27" s="3"/>
      <c r="F27" s="3"/>
      <c r="G27" s="17"/>
      <c r="I27" s="1" t="s">
        <v>157</v>
      </c>
      <c r="J27" t="s">
        <v>180</v>
      </c>
      <c r="O27" s="1" t="s">
        <v>228</v>
      </c>
      <c r="P27" t="s">
        <v>229</v>
      </c>
    </row>
    <row r="28" spans="1:16" ht="18" customHeight="1" x14ac:dyDescent="0.2">
      <c r="A28" s="20" t="s">
        <v>18</v>
      </c>
      <c r="B28" s="95" t="s">
        <v>110</v>
      </c>
      <c r="C28" s="47">
        <f>C22+C26</f>
        <v>2835710585</v>
      </c>
      <c r="D28" s="100" t="s">
        <v>111</v>
      </c>
      <c r="E28" s="47">
        <f>E22+E26</f>
        <v>607432204</v>
      </c>
      <c r="F28" s="100" t="s">
        <v>113</v>
      </c>
      <c r="G28" s="65">
        <f>C28-E28</f>
        <v>2228278381</v>
      </c>
      <c r="I28" s="1"/>
      <c r="J28" t="s">
        <v>158</v>
      </c>
      <c r="O28" s="1"/>
      <c r="P28" t="s">
        <v>230</v>
      </c>
    </row>
    <row r="29" spans="1:16" ht="18" customHeight="1" x14ac:dyDescent="0.2">
      <c r="A29" s="20"/>
      <c r="B29" s="98"/>
      <c r="C29" s="3"/>
      <c r="D29" s="3"/>
      <c r="E29" s="3"/>
      <c r="F29" s="3"/>
      <c r="G29" s="17"/>
      <c r="I29" s="1" t="s">
        <v>159</v>
      </c>
      <c r="J29" t="s">
        <v>181</v>
      </c>
      <c r="O29" s="1" t="s">
        <v>231</v>
      </c>
      <c r="P29" t="s">
        <v>241</v>
      </c>
    </row>
    <row r="30" spans="1:16" ht="18" customHeight="1" x14ac:dyDescent="0.2">
      <c r="A30" s="21" t="s">
        <v>25</v>
      </c>
      <c r="B30" s="98" t="s">
        <v>114</v>
      </c>
      <c r="C30" s="191">
        <f>ROUNDDOWN(E28/C28,3)</f>
        <v>0.214</v>
      </c>
      <c r="D30" s="191"/>
      <c r="E30" s="191"/>
      <c r="F30" s="191"/>
      <c r="G30" s="192"/>
      <c r="I30" s="1"/>
      <c r="J30" t="s">
        <v>160</v>
      </c>
      <c r="O30" s="1" t="s">
        <v>232</v>
      </c>
      <c r="P30" t="s">
        <v>233</v>
      </c>
    </row>
    <row r="31" spans="1:16" ht="18" customHeight="1" x14ac:dyDescent="0.2">
      <c r="A31" s="20"/>
      <c r="B31" s="98"/>
      <c r="C31" s="3"/>
      <c r="D31" s="3"/>
      <c r="E31" s="3"/>
      <c r="F31" s="3"/>
      <c r="G31" s="17"/>
      <c r="I31" s="1" t="s">
        <v>161</v>
      </c>
      <c r="J31" t="s">
        <v>162</v>
      </c>
      <c r="O31" s="1"/>
      <c r="P31" t="s">
        <v>234</v>
      </c>
    </row>
    <row r="32" spans="1:16" ht="18" customHeight="1" x14ac:dyDescent="0.2">
      <c r="A32" s="23" t="s">
        <v>19</v>
      </c>
      <c r="B32" s="119" t="s">
        <v>115</v>
      </c>
      <c r="C32" s="37">
        <v>195832146</v>
      </c>
      <c r="D32" s="124" t="s">
        <v>116</v>
      </c>
      <c r="E32" s="48">
        <f>ROUNDDOWN(C32*C30,0)</f>
        <v>41908079</v>
      </c>
      <c r="F32" s="101" t="s">
        <v>117</v>
      </c>
      <c r="G32" s="64">
        <f>C32-E32</f>
        <v>153924067</v>
      </c>
      <c r="I32" s="1"/>
      <c r="J32" t="s">
        <v>191</v>
      </c>
      <c r="O32" s="1" t="s">
        <v>235</v>
      </c>
      <c r="P32" t="s">
        <v>236</v>
      </c>
    </row>
    <row r="33" spans="1:16" ht="18" customHeight="1" x14ac:dyDescent="0.2">
      <c r="A33" s="20"/>
      <c r="B33" s="95"/>
      <c r="C33" s="3"/>
      <c r="D33" s="125"/>
      <c r="E33" s="3"/>
      <c r="F33" s="90"/>
      <c r="G33" s="15"/>
      <c r="I33" s="1" t="s">
        <v>163</v>
      </c>
      <c r="J33" t="s">
        <v>175</v>
      </c>
      <c r="O33" s="1"/>
      <c r="P33" t="s">
        <v>237</v>
      </c>
    </row>
    <row r="34" spans="1:16" ht="18" customHeight="1" x14ac:dyDescent="0.2">
      <c r="A34" s="23" t="s">
        <v>20</v>
      </c>
      <c r="B34" s="119" t="s">
        <v>118</v>
      </c>
      <c r="C34" s="45">
        <v>0</v>
      </c>
      <c r="D34" s="112" t="s">
        <v>119</v>
      </c>
      <c r="E34" s="47">
        <f>$C$34</f>
        <v>0</v>
      </c>
      <c r="F34" s="100" t="s">
        <v>120</v>
      </c>
      <c r="G34" s="64">
        <f>C34-E34</f>
        <v>0</v>
      </c>
      <c r="I34" s="1" t="s">
        <v>164</v>
      </c>
      <c r="J34" t="s">
        <v>176</v>
      </c>
      <c r="O34" s="1" t="s">
        <v>238</v>
      </c>
      <c r="P34" t="s">
        <v>239</v>
      </c>
    </row>
    <row r="35" spans="1:16" ht="18" customHeight="1" x14ac:dyDescent="0.2">
      <c r="A35" s="20"/>
      <c r="B35" s="95"/>
      <c r="C35" s="3"/>
      <c r="D35" s="3"/>
      <c r="E35" s="3"/>
      <c r="F35" s="90"/>
      <c r="G35" s="15"/>
      <c r="J35" t="s">
        <v>186</v>
      </c>
      <c r="O35" s="1"/>
      <c r="P35" t="s">
        <v>240</v>
      </c>
    </row>
    <row r="36" spans="1:16" ht="18" customHeight="1" x14ac:dyDescent="0.2">
      <c r="A36" s="23" t="s">
        <v>21</v>
      </c>
      <c r="B36" s="95" t="s">
        <v>121</v>
      </c>
      <c r="C36" s="47">
        <f>SUM(C32,C34)</f>
        <v>195832146</v>
      </c>
      <c r="D36" s="100" t="s">
        <v>122</v>
      </c>
      <c r="E36" s="47">
        <f>SUM(E32,E34)</f>
        <v>41908079</v>
      </c>
      <c r="F36" s="100" t="s">
        <v>123</v>
      </c>
      <c r="G36" s="65">
        <f>C36-E36</f>
        <v>153924067</v>
      </c>
      <c r="I36" s="1" t="s">
        <v>165</v>
      </c>
      <c r="J36" t="s">
        <v>177</v>
      </c>
      <c r="O36" s="1"/>
    </row>
    <row r="37" spans="1:16" ht="18" customHeight="1" x14ac:dyDescent="0.2">
      <c r="A37" s="20"/>
      <c r="B37" s="95"/>
      <c r="C37" s="3"/>
      <c r="D37" s="90"/>
      <c r="E37" s="3"/>
      <c r="F37" s="90"/>
      <c r="G37" s="17"/>
      <c r="I37" s="1"/>
      <c r="J37" t="s">
        <v>166</v>
      </c>
      <c r="O37" s="1"/>
    </row>
    <row r="38" spans="1:16" ht="18" customHeight="1" x14ac:dyDescent="0.2">
      <c r="A38" s="20" t="s">
        <v>22</v>
      </c>
      <c r="B38" s="95" t="s">
        <v>124</v>
      </c>
      <c r="C38" s="47">
        <f>ROUNDDOWN(C28+C36,-4)</f>
        <v>3031540000</v>
      </c>
      <c r="D38" s="96" t="s">
        <v>125</v>
      </c>
      <c r="E38" s="47">
        <f>ROUNDDOWN(E28+E36,-4)</f>
        <v>649340000</v>
      </c>
      <c r="F38" s="100" t="s">
        <v>126</v>
      </c>
      <c r="G38" s="65">
        <f>C38-E38</f>
        <v>2382200000</v>
      </c>
      <c r="I38" s="1" t="s">
        <v>178</v>
      </c>
      <c r="J38" t="s">
        <v>212</v>
      </c>
      <c r="O38" s="1"/>
    </row>
    <row r="39" spans="1:16" ht="18" customHeight="1" x14ac:dyDescent="0.2">
      <c r="A39" s="20"/>
      <c r="B39" s="126"/>
      <c r="C39" s="193">
        <v>0.89998999999999996</v>
      </c>
      <c r="D39" s="193"/>
      <c r="E39" s="194"/>
      <c r="F39" s="194"/>
      <c r="G39" s="195"/>
      <c r="I39" s="1"/>
      <c r="J39" t="s">
        <v>182</v>
      </c>
      <c r="O39" s="1"/>
    </row>
    <row r="40" spans="1:16" ht="18" customHeight="1" x14ac:dyDescent="0.2">
      <c r="A40" s="20" t="s">
        <v>23</v>
      </c>
      <c r="B40" s="126" t="s">
        <v>127</v>
      </c>
      <c r="C40" s="196"/>
      <c r="D40" s="196"/>
      <c r="E40" s="197"/>
      <c r="F40" s="197"/>
      <c r="G40" s="198"/>
      <c r="I40" s="1" t="s">
        <v>183</v>
      </c>
      <c r="J40" t="s">
        <v>213</v>
      </c>
      <c r="O40" s="1"/>
    </row>
    <row r="41" spans="1:16" ht="18" customHeight="1" x14ac:dyDescent="0.2">
      <c r="A41" s="20"/>
      <c r="B41" s="126"/>
      <c r="C41" s="199"/>
      <c r="D41" s="199"/>
      <c r="E41" s="199"/>
      <c r="F41" s="199"/>
      <c r="G41" s="200"/>
      <c r="I41" s="1"/>
      <c r="J41" t="s">
        <v>184</v>
      </c>
      <c r="O41" s="1"/>
    </row>
    <row r="42" spans="1:16" ht="18" customHeight="1" x14ac:dyDescent="0.2">
      <c r="A42" s="20" t="s">
        <v>26</v>
      </c>
      <c r="B42" s="95" t="s">
        <v>128</v>
      </c>
      <c r="C42" s="47">
        <f>ROUNDDOWN(C38*$C39,-4)</f>
        <v>2728350000</v>
      </c>
      <c r="D42" s="96" t="s">
        <v>129</v>
      </c>
      <c r="E42" s="47">
        <f>ROUNDDOWN(E38*$C39,-4)</f>
        <v>584390000</v>
      </c>
      <c r="F42" s="96" t="s">
        <v>135</v>
      </c>
      <c r="G42" s="65">
        <f>C42-E42</f>
        <v>2143960000</v>
      </c>
      <c r="I42" s="1" t="s">
        <v>187</v>
      </c>
      <c r="J42" t="s">
        <v>214</v>
      </c>
      <c r="O42" s="1"/>
    </row>
    <row r="43" spans="1:16" ht="18" customHeight="1" x14ac:dyDescent="0.2">
      <c r="A43" s="20"/>
      <c r="B43" s="98"/>
      <c r="C43" s="12"/>
      <c r="D43" s="12"/>
      <c r="E43" s="12"/>
      <c r="F43" s="12"/>
      <c r="G43" s="13"/>
      <c r="J43" t="s">
        <v>188</v>
      </c>
      <c r="O43" s="1"/>
    </row>
    <row r="44" spans="1:16" ht="18" customHeight="1" thickBot="1" x14ac:dyDescent="0.25">
      <c r="A44" s="25"/>
      <c r="B44" s="120"/>
      <c r="C44" s="18"/>
      <c r="D44" s="18"/>
      <c r="E44" s="10" t="s">
        <v>42</v>
      </c>
      <c r="F44" s="10"/>
      <c r="G44" s="11">
        <f>$G$42</f>
        <v>2143960000</v>
      </c>
      <c r="O44" s="1"/>
    </row>
    <row r="45" spans="1:16" ht="17.25" x14ac:dyDescent="0.2">
      <c r="B45" s="121"/>
      <c r="O45" s="1"/>
    </row>
    <row r="46" spans="1:16" ht="17.25" x14ac:dyDescent="0.2">
      <c r="B46" s="121"/>
      <c r="O46" s="1"/>
    </row>
    <row r="47" spans="1:16" ht="17.25" x14ac:dyDescent="0.2">
      <c r="B47" s="121"/>
      <c r="O47" s="1"/>
    </row>
    <row r="48" spans="1:16" ht="17.25" x14ac:dyDescent="0.2">
      <c r="B48" s="121"/>
    </row>
    <row r="49" spans="2:2" ht="17.25" x14ac:dyDescent="0.2">
      <c r="B49" s="121"/>
    </row>
    <row r="50" spans="2:2" ht="17.25" x14ac:dyDescent="0.2">
      <c r="B50" s="121"/>
    </row>
    <row r="51" spans="2:2" ht="17.25" x14ac:dyDescent="0.2">
      <c r="B51" s="121"/>
    </row>
    <row r="52" spans="2:2" ht="17.25" x14ac:dyDescent="0.2">
      <c r="B52" s="121"/>
    </row>
    <row r="53" spans="2:2" ht="17.25" x14ac:dyDescent="0.2">
      <c r="B53" s="121"/>
    </row>
    <row r="54" spans="2:2" ht="17.25" x14ac:dyDescent="0.2">
      <c r="B54" s="121"/>
    </row>
  </sheetData>
  <mergeCells count="10">
    <mergeCell ref="C30:G30"/>
    <mergeCell ref="C24:G24"/>
    <mergeCell ref="C6:G6"/>
    <mergeCell ref="C39:G41"/>
    <mergeCell ref="B3:C3"/>
    <mergeCell ref="D3:E3"/>
    <mergeCell ref="F3:G3"/>
    <mergeCell ref="B11:B18"/>
    <mergeCell ref="D11:D18"/>
    <mergeCell ref="F11:F18"/>
  </mergeCells>
  <phoneticPr fontId="1"/>
  <pageMargins left="0.39" right="0.28000000000000003" top="0.6" bottom="0.56000000000000005" header="0.51181102362204722" footer="0.51181102362204722"/>
  <pageSetup paperSize="8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249977111117893"/>
  </sheetPr>
  <dimension ref="A1:T59"/>
  <sheetViews>
    <sheetView topLeftCell="C20" zoomScaleNormal="100" workbookViewId="0">
      <selection activeCell="K36" sqref="K36"/>
    </sheetView>
  </sheetViews>
  <sheetFormatPr defaultRowHeight="13.5" x14ac:dyDescent="0.15"/>
  <cols>
    <col min="1" max="1" width="18" customWidth="1"/>
    <col min="2" max="2" width="5.5" customWidth="1"/>
    <col min="3" max="3" width="11.75" customWidth="1"/>
    <col min="4" max="4" width="5.5" customWidth="1"/>
    <col min="5" max="5" width="11.625" customWidth="1"/>
    <col min="6" max="6" width="5.375" customWidth="1"/>
    <col min="7" max="7" width="12.625" customWidth="1"/>
    <col min="8" max="8" width="5.5" style="3" customWidth="1"/>
    <col min="9" max="9" width="11.75" customWidth="1"/>
    <col min="10" max="10" width="5.5" style="3" customWidth="1"/>
    <col min="11" max="11" width="13" customWidth="1"/>
    <col min="12" max="12" width="3.625" customWidth="1"/>
    <col min="19" max="19" width="10" customWidth="1"/>
  </cols>
  <sheetData>
    <row r="1" spans="1:20" x14ac:dyDescent="0.15">
      <c r="A1" t="s">
        <v>40</v>
      </c>
      <c r="C1" t="s">
        <v>41</v>
      </c>
    </row>
    <row r="2" spans="1:20" x14ac:dyDescent="0.15">
      <c r="A2" s="188" t="s">
        <v>360</v>
      </c>
      <c r="C2" s="36">
        <f>IF(A2="0から 5％以下",1.05,IF(A2="5％を超え15％以下",1.04,IF(A2="15％を超え25％以下",1.03,IF(A2="25％を超え35％以下",1.01,IF(A2="35％を超え40％以下",1,"err")))))</f>
        <v>1</v>
      </c>
      <c r="D2" s="36"/>
      <c r="M2" s="182" t="s">
        <v>355</v>
      </c>
    </row>
    <row r="3" spans="1:20" hidden="1" x14ac:dyDescent="0.15">
      <c r="A3" t="s">
        <v>39</v>
      </c>
      <c r="C3">
        <f>ROUND(IF(G39&lt;=5000000,14.38*C2,IF(G39&gt;3000000000,7.22*C2,(-2.57651*LOG(G39)+31.63531)*C2)),2)</f>
        <v>7.25</v>
      </c>
      <c r="G3" s="5"/>
      <c r="H3" s="70"/>
    </row>
    <row r="4" spans="1:20" hidden="1" x14ac:dyDescent="0.15">
      <c r="A4" t="s">
        <v>19</v>
      </c>
      <c r="C4" s="2">
        <f>ROUNDDOWN(C3/100*G39,0)</f>
        <v>211027008</v>
      </c>
      <c r="D4" s="2"/>
    </row>
    <row r="5" spans="1:20" x14ac:dyDescent="0.15">
      <c r="M5" s="181"/>
      <c r="N5" t="s">
        <v>352</v>
      </c>
    </row>
    <row r="6" spans="1:20" x14ac:dyDescent="0.15">
      <c r="M6" s="8"/>
      <c r="N6" t="s">
        <v>353</v>
      </c>
    </row>
    <row r="7" spans="1:20" ht="21" x14ac:dyDescent="0.2">
      <c r="C7" s="9" t="s">
        <v>45</v>
      </c>
      <c r="D7" s="9"/>
      <c r="E7" s="9"/>
      <c r="F7" s="9"/>
      <c r="G7" s="9"/>
      <c r="H7" s="71"/>
    </row>
    <row r="8" spans="1:20" ht="14.25" thickBot="1" x14ac:dyDescent="0.2"/>
    <row r="9" spans="1:20" ht="12" customHeight="1" x14ac:dyDescent="0.15">
      <c r="A9" s="19"/>
      <c r="B9" s="228" t="s">
        <v>27</v>
      </c>
      <c r="C9" s="229"/>
      <c r="D9" s="220" t="s">
        <v>30</v>
      </c>
      <c r="E9" s="221"/>
      <c r="F9" s="220" t="s">
        <v>30</v>
      </c>
      <c r="G9" s="221"/>
      <c r="H9" s="127"/>
      <c r="I9" s="128"/>
      <c r="J9" s="129"/>
      <c r="K9" s="130"/>
    </row>
    <row r="10" spans="1:20" ht="12" customHeight="1" x14ac:dyDescent="0.15">
      <c r="A10" s="20"/>
      <c r="B10" s="230" t="s">
        <v>28</v>
      </c>
      <c r="C10" s="231"/>
      <c r="D10" s="222" t="s">
        <v>31</v>
      </c>
      <c r="E10" s="223"/>
      <c r="F10" s="222" t="s">
        <v>28</v>
      </c>
      <c r="G10" s="236"/>
      <c r="H10" s="234" t="s">
        <v>4</v>
      </c>
      <c r="I10" s="236"/>
      <c r="J10" s="234" t="s">
        <v>1</v>
      </c>
      <c r="K10" s="235"/>
    </row>
    <row r="11" spans="1:20" ht="12" customHeight="1" thickBot="1" x14ac:dyDescent="0.2">
      <c r="A11" s="42"/>
      <c r="B11" s="232" t="s">
        <v>29</v>
      </c>
      <c r="C11" s="233"/>
      <c r="D11" s="224" t="s">
        <v>32</v>
      </c>
      <c r="E11" s="225"/>
      <c r="F11" s="224" t="s">
        <v>29</v>
      </c>
      <c r="G11" s="225"/>
      <c r="H11" s="131"/>
      <c r="I11" s="132"/>
      <c r="J11" s="133"/>
      <c r="K11" s="134"/>
    </row>
    <row r="12" spans="1:20" ht="18" customHeight="1" thickTop="1" x14ac:dyDescent="0.2">
      <c r="A12" s="20" t="s">
        <v>2</v>
      </c>
      <c r="B12" s="79"/>
      <c r="C12" s="29"/>
      <c r="D12" s="85"/>
      <c r="E12" s="29"/>
      <c r="F12" s="109" t="s">
        <v>46</v>
      </c>
      <c r="G12" s="44">
        <v>2192663300</v>
      </c>
      <c r="H12" s="104" t="s">
        <v>47</v>
      </c>
      <c r="I12" s="67">
        <f>Ｐ１の計算例!$E$4</f>
        <v>444572329</v>
      </c>
      <c r="J12" s="105" t="s">
        <v>48</v>
      </c>
      <c r="K12" s="62">
        <f>G12-I12</f>
        <v>1748090971</v>
      </c>
      <c r="M12" s="1" t="s">
        <v>242</v>
      </c>
      <c r="N12" t="s">
        <v>246</v>
      </c>
      <c r="S12" s="1" t="s">
        <v>286</v>
      </c>
      <c r="T12" t="s">
        <v>297</v>
      </c>
    </row>
    <row r="13" spans="1:20" ht="15" customHeight="1" x14ac:dyDescent="0.2">
      <c r="A13" s="20"/>
      <c r="B13" s="32"/>
      <c r="C13" s="31"/>
      <c r="D13" s="12"/>
      <c r="E13" s="31"/>
      <c r="F13" s="91"/>
      <c r="G13" s="12"/>
      <c r="H13" s="12"/>
      <c r="I13" s="12"/>
      <c r="J13" s="94"/>
      <c r="K13" s="13"/>
      <c r="N13" t="s">
        <v>245</v>
      </c>
      <c r="T13" t="s">
        <v>300</v>
      </c>
    </row>
    <row r="14" spans="1:20" ht="18" customHeight="1" x14ac:dyDescent="0.2">
      <c r="A14" s="21" t="s">
        <v>7</v>
      </c>
      <c r="B14" s="27"/>
      <c r="C14" s="49"/>
      <c r="D14" s="28"/>
      <c r="E14" s="49"/>
      <c r="F14" s="110" t="s">
        <v>49</v>
      </c>
      <c r="G14" s="212">
        <f>ROUNDDOWN(I12/G12,3)</f>
        <v>0.20200000000000001</v>
      </c>
      <c r="H14" s="212"/>
      <c r="I14" s="212"/>
      <c r="J14" s="212"/>
      <c r="K14" s="213"/>
      <c r="M14" s="1" t="s">
        <v>243</v>
      </c>
      <c r="N14" t="s">
        <v>168</v>
      </c>
      <c r="S14" s="1" t="s">
        <v>287</v>
      </c>
      <c r="T14" t="s">
        <v>176</v>
      </c>
    </row>
    <row r="15" spans="1:20" ht="17.25" customHeight="1" x14ac:dyDescent="0.2">
      <c r="A15" s="20"/>
      <c r="B15" s="32"/>
      <c r="C15" s="30"/>
      <c r="D15" s="14"/>
      <c r="E15" s="30"/>
      <c r="F15" s="91"/>
      <c r="G15" s="14"/>
      <c r="H15" s="14"/>
      <c r="I15" s="14"/>
      <c r="J15" s="14"/>
      <c r="K15" s="15"/>
      <c r="N15" t="s">
        <v>247</v>
      </c>
      <c r="S15" s="1"/>
      <c r="T15" t="s">
        <v>301</v>
      </c>
    </row>
    <row r="16" spans="1:20" ht="18" customHeight="1" x14ac:dyDescent="0.2">
      <c r="A16" s="22" t="s">
        <v>8</v>
      </c>
      <c r="B16" s="80"/>
      <c r="C16" s="30"/>
      <c r="D16" s="14"/>
      <c r="E16" s="30"/>
      <c r="F16" s="111" t="s">
        <v>50</v>
      </c>
      <c r="G16" s="45">
        <v>113313164</v>
      </c>
      <c r="H16" s="112" t="s">
        <v>51</v>
      </c>
      <c r="I16" s="68">
        <f>ROUNDDOWN(G16*G14,0)</f>
        <v>22889259</v>
      </c>
      <c r="J16" s="96" t="s">
        <v>52</v>
      </c>
      <c r="K16" s="63">
        <f>G16-I16</f>
        <v>90423905</v>
      </c>
      <c r="M16" s="1" t="s">
        <v>244</v>
      </c>
      <c r="N16" t="s">
        <v>137</v>
      </c>
      <c r="S16" s="1" t="s">
        <v>288</v>
      </c>
      <c r="T16" t="s">
        <v>302</v>
      </c>
    </row>
    <row r="17" spans="1:20" ht="18" customHeight="1" x14ac:dyDescent="0.2">
      <c r="A17" s="22"/>
      <c r="B17" s="80"/>
      <c r="C17" s="50"/>
      <c r="D17" s="16"/>
      <c r="E17" s="50"/>
      <c r="F17" s="91"/>
      <c r="G17" s="16"/>
      <c r="H17" s="74"/>
      <c r="I17" s="14"/>
      <c r="J17" s="14"/>
      <c r="K17" s="15"/>
      <c r="M17" s="1"/>
      <c r="N17" t="s">
        <v>255</v>
      </c>
      <c r="S17" s="1"/>
      <c r="T17" t="s">
        <v>303</v>
      </c>
    </row>
    <row r="18" spans="1:20" ht="18" customHeight="1" x14ac:dyDescent="0.2">
      <c r="A18" s="23" t="s">
        <v>0</v>
      </c>
      <c r="B18" s="81"/>
      <c r="C18" s="30"/>
      <c r="D18" s="14"/>
      <c r="E18" s="30"/>
      <c r="F18" s="91"/>
      <c r="G18" s="14"/>
      <c r="H18" s="75"/>
      <c r="I18" s="14"/>
      <c r="J18" s="14"/>
      <c r="K18" s="15"/>
      <c r="M18" s="1" t="s">
        <v>248</v>
      </c>
      <c r="N18" t="s">
        <v>138</v>
      </c>
      <c r="S18" s="1" t="s">
        <v>289</v>
      </c>
      <c r="T18" t="s">
        <v>304</v>
      </c>
    </row>
    <row r="19" spans="1:20" ht="18" customHeight="1" x14ac:dyDescent="0.15">
      <c r="A19" s="23" t="s">
        <v>9</v>
      </c>
      <c r="B19" s="81"/>
      <c r="C19" s="30"/>
      <c r="D19" s="14"/>
      <c r="E19" s="30"/>
      <c r="F19" s="208" t="s">
        <v>53</v>
      </c>
      <c r="G19" s="45">
        <v>1146747</v>
      </c>
      <c r="H19" s="209" t="s">
        <v>54</v>
      </c>
      <c r="I19" s="186">
        <f>Ｐ１の計算例!$E$11</f>
        <v>1146747</v>
      </c>
      <c r="J19" s="209" t="s">
        <v>55</v>
      </c>
      <c r="K19" s="64">
        <f>G19-I19</f>
        <v>0</v>
      </c>
      <c r="M19" s="1"/>
      <c r="N19" t="s">
        <v>256</v>
      </c>
      <c r="T19" t="s">
        <v>305</v>
      </c>
    </row>
    <row r="20" spans="1:20" ht="18" customHeight="1" x14ac:dyDescent="0.15">
      <c r="A20" s="23" t="s">
        <v>10</v>
      </c>
      <c r="B20" s="81"/>
      <c r="C20" s="31"/>
      <c r="D20" s="12"/>
      <c r="E20" s="31"/>
      <c r="F20" s="216"/>
      <c r="G20" s="46">
        <v>0</v>
      </c>
      <c r="H20" s="218"/>
      <c r="I20" s="187">
        <f>Ｐ１の計算例!$E$12</f>
        <v>0</v>
      </c>
      <c r="J20" s="226"/>
      <c r="K20" s="64">
        <f t="shared" ref="K20:K28" si="0">G20-I20</f>
        <v>0</v>
      </c>
      <c r="M20" s="1" t="s">
        <v>249</v>
      </c>
      <c r="N20" t="s">
        <v>169</v>
      </c>
      <c r="S20" s="1" t="s">
        <v>290</v>
      </c>
      <c r="T20" t="s">
        <v>213</v>
      </c>
    </row>
    <row r="21" spans="1:20" ht="18" customHeight="1" x14ac:dyDescent="0.15">
      <c r="A21" s="22" t="s">
        <v>11</v>
      </c>
      <c r="B21" s="80"/>
      <c r="C21" s="31"/>
      <c r="D21" s="12"/>
      <c r="E21" s="31"/>
      <c r="F21" s="216"/>
      <c r="G21" s="69">
        <v>5733466</v>
      </c>
      <c r="H21" s="218"/>
      <c r="I21" s="187">
        <f>Ｐ１の計算例!$E$13</f>
        <v>5359369</v>
      </c>
      <c r="J21" s="226"/>
      <c r="K21" s="35">
        <f t="shared" si="0"/>
        <v>374097</v>
      </c>
      <c r="M21" s="1" t="s">
        <v>250</v>
      </c>
      <c r="N21" t="s">
        <v>170</v>
      </c>
      <c r="S21" s="1"/>
      <c r="T21" t="s">
        <v>306</v>
      </c>
    </row>
    <row r="22" spans="1:20" ht="18" customHeight="1" x14ac:dyDescent="0.15">
      <c r="A22" s="23" t="s">
        <v>12</v>
      </c>
      <c r="B22" s="81"/>
      <c r="C22" s="31"/>
      <c r="D22" s="12"/>
      <c r="E22" s="31"/>
      <c r="F22" s="216"/>
      <c r="G22" s="45">
        <v>12784100</v>
      </c>
      <c r="H22" s="218"/>
      <c r="I22" s="187">
        <f>Ｐ１の計算例!$E$14</f>
        <v>5323100</v>
      </c>
      <c r="J22" s="226"/>
      <c r="K22" s="64">
        <f t="shared" si="0"/>
        <v>7461000</v>
      </c>
      <c r="M22" s="1"/>
      <c r="N22" t="s">
        <v>257</v>
      </c>
      <c r="S22" s="1" t="s">
        <v>291</v>
      </c>
      <c r="T22" t="s">
        <v>307</v>
      </c>
    </row>
    <row r="23" spans="1:20" ht="18" customHeight="1" x14ac:dyDescent="0.15">
      <c r="A23" s="23" t="s">
        <v>13</v>
      </c>
      <c r="B23" s="81"/>
      <c r="C23" s="31"/>
      <c r="D23" s="12"/>
      <c r="E23" s="31"/>
      <c r="F23" s="216"/>
      <c r="G23" s="45">
        <v>8661058</v>
      </c>
      <c r="H23" s="218"/>
      <c r="I23" s="187">
        <f>Ｐ１の計算例!$E$15</f>
        <v>2646728</v>
      </c>
      <c r="J23" s="226"/>
      <c r="K23" s="64">
        <f t="shared" si="0"/>
        <v>6014330</v>
      </c>
      <c r="M23" s="1" t="s">
        <v>251</v>
      </c>
      <c r="N23" t="s">
        <v>144</v>
      </c>
      <c r="S23" s="1"/>
      <c r="T23" t="s">
        <v>308</v>
      </c>
    </row>
    <row r="24" spans="1:20" ht="18" customHeight="1" x14ac:dyDescent="0.15">
      <c r="A24" s="23" t="s">
        <v>14</v>
      </c>
      <c r="B24" s="81"/>
      <c r="C24" s="31"/>
      <c r="D24" s="12"/>
      <c r="E24" s="31"/>
      <c r="F24" s="216"/>
      <c r="G24" s="45">
        <v>1155086</v>
      </c>
      <c r="H24" s="218"/>
      <c r="I24" s="187">
        <f>Ｐ１の計算例!$E$16</f>
        <v>1116913</v>
      </c>
      <c r="J24" s="226"/>
      <c r="K24" s="64">
        <f t="shared" si="0"/>
        <v>38173</v>
      </c>
      <c r="M24" s="1"/>
      <c r="N24" t="s">
        <v>258</v>
      </c>
      <c r="S24" s="1" t="s">
        <v>310</v>
      </c>
      <c r="T24" t="s">
        <v>338</v>
      </c>
    </row>
    <row r="25" spans="1:20" ht="18" customHeight="1" x14ac:dyDescent="0.15">
      <c r="A25" s="23" t="s">
        <v>15</v>
      </c>
      <c r="B25" s="81"/>
      <c r="C25" s="31"/>
      <c r="D25" s="12"/>
      <c r="E25" s="31"/>
      <c r="F25" s="216"/>
      <c r="G25" s="45">
        <v>11696000</v>
      </c>
      <c r="H25" s="218"/>
      <c r="I25" s="187">
        <f>Ｐ１の計算例!$E$17</f>
        <v>6500000</v>
      </c>
      <c r="J25" s="226"/>
      <c r="K25" s="64">
        <f t="shared" si="0"/>
        <v>5196000</v>
      </c>
      <c r="M25" s="1" t="s">
        <v>252</v>
      </c>
      <c r="N25" t="s">
        <v>171</v>
      </c>
      <c r="T25" t="s">
        <v>337</v>
      </c>
    </row>
    <row r="26" spans="1:20" ht="18" customHeight="1" x14ac:dyDescent="0.15">
      <c r="A26" s="23" t="s">
        <v>358</v>
      </c>
      <c r="B26" s="81"/>
      <c r="C26" s="31"/>
      <c r="D26" s="12"/>
      <c r="E26" s="31"/>
      <c r="F26" s="217"/>
      <c r="G26" s="45">
        <v>539000</v>
      </c>
      <c r="H26" s="219"/>
      <c r="I26" s="187">
        <f>Ｐ１の計算例!$E$18</f>
        <v>539000</v>
      </c>
      <c r="J26" s="227"/>
      <c r="K26" s="64">
        <f t="shared" si="0"/>
        <v>0</v>
      </c>
      <c r="M26" s="1" t="s">
        <v>253</v>
      </c>
      <c r="N26" t="s">
        <v>172</v>
      </c>
      <c r="T26" t="s">
        <v>311</v>
      </c>
    </row>
    <row r="27" spans="1:20" ht="12" customHeight="1" x14ac:dyDescent="0.15">
      <c r="A27" s="20"/>
      <c r="B27" s="32"/>
      <c r="C27" s="31"/>
      <c r="D27" s="12"/>
      <c r="E27" s="31"/>
      <c r="F27" s="61"/>
      <c r="G27" s="12"/>
      <c r="H27" s="12"/>
      <c r="I27" s="12"/>
      <c r="J27" s="12"/>
      <c r="K27" s="15"/>
      <c r="M27" s="1" t="s">
        <v>254</v>
      </c>
      <c r="N27" t="s">
        <v>146</v>
      </c>
      <c r="S27" s="1" t="s">
        <v>292</v>
      </c>
      <c r="T27" t="s">
        <v>340</v>
      </c>
    </row>
    <row r="28" spans="1:20" ht="18" customHeight="1" x14ac:dyDescent="0.2">
      <c r="A28" s="21" t="s">
        <v>16</v>
      </c>
      <c r="B28" s="27"/>
      <c r="C28" s="38"/>
      <c r="D28" s="6"/>
      <c r="E28" s="38"/>
      <c r="F28" s="95" t="s">
        <v>56</v>
      </c>
      <c r="G28" s="47">
        <f>SUM(G16,G19:G26)</f>
        <v>155028621</v>
      </c>
      <c r="H28" s="100" t="s">
        <v>57</v>
      </c>
      <c r="I28" s="47">
        <f>SUM(I16,I19:I26)</f>
        <v>45521116</v>
      </c>
      <c r="J28" s="96" t="s">
        <v>58</v>
      </c>
      <c r="K28" s="65">
        <f t="shared" si="0"/>
        <v>109507505</v>
      </c>
      <c r="M28" s="1"/>
      <c r="N28" t="s">
        <v>259</v>
      </c>
      <c r="T28" t="s">
        <v>339</v>
      </c>
    </row>
    <row r="29" spans="1:20" ht="12" customHeight="1" x14ac:dyDescent="0.2">
      <c r="A29" s="20"/>
      <c r="B29" s="32"/>
      <c r="C29" s="4"/>
      <c r="D29" s="3"/>
      <c r="E29" s="4"/>
      <c r="F29" s="90"/>
      <c r="G29" s="3"/>
      <c r="H29" s="93"/>
      <c r="I29" s="3"/>
      <c r="J29" s="93"/>
      <c r="K29" s="17"/>
      <c r="M29" s="1" t="s">
        <v>260</v>
      </c>
      <c r="N29" t="s">
        <v>173</v>
      </c>
      <c r="S29" s="1" t="s">
        <v>293</v>
      </c>
      <c r="T29" t="s">
        <v>223</v>
      </c>
    </row>
    <row r="30" spans="1:20" ht="18" customHeight="1" x14ac:dyDescent="0.2">
      <c r="A30" s="24" t="s">
        <v>3</v>
      </c>
      <c r="B30" s="88"/>
      <c r="C30" s="41"/>
      <c r="D30" s="86"/>
      <c r="E30" s="31"/>
      <c r="F30" s="96" t="s">
        <v>59</v>
      </c>
      <c r="G30" s="47">
        <f>G12+G28</f>
        <v>2347691921</v>
      </c>
      <c r="H30" s="100" t="s">
        <v>60</v>
      </c>
      <c r="I30" s="47">
        <f>I12+I28</f>
        <v>490093445</v>
      </c>
      <c r="J30" s="96" t="s">
        <v>61</v>
      </c>
      <c r="K30" s="65">
        <f>G30-I30</f>
        <v>1857598476</v>
      </c>
      <c r="N30" t="s">
        <v>270</v>
      </c>
      <c r="S30" s="1"/>
      <c r="T30" t="s">
        <v>312</v>
      </c>
    </row>
    <row r="31" spans="1:20" ht="18" customHeight="1" x14ac:dyDescent="0.2">
      <c r="A31" s="24"/>
      <c r="B31" s="82"/>
      <c r="C31" s="12"/>
      <c r="D31" s="12"/>
      <c r="E31" s="54"/>
      <c r="F31" s="91"/>
      <c r="G31" s="12"/>
      <c r="H31" s="94"/>
      <c r="I31" s="12"/>
      <c r="J31" s="12"/>
      <c r="K31" s="13"/>
      <c r="M31" s="1" t="s">
        <v>261</v>
      </c>
      <c r="N31" t="s">
        <v>174</v>
      </c>
      <c r="S31" s="1" t="s">
        <v>294</v>
      </c>
      <c r="T31" t="s">
        <v>224</v>
      </c>
    </row>
    <row r="32" spans="1:20" ht="18" customHeight="1" x14ac:dyDescent="0.2">
      <c r="A32" s="23" t="s">
        <v>24</v>
      </c>
      <c r="B32" s="98" t="s">
        <v>62</v>
      </c>
      <c r="C32" s="191">
        <f>Ｐ１の計算例!$C$24</f>
        <v>0.214</v>
      </c>
      <c r="D32" s="191"/>
      <c r="E32" s="215"/>
      <c r="F32" s="113" t="s">
        <v>63</v>
      </c>
      <c r="G32" s="191">
        <f>ROUNDDOWN(I30/G30,3)</f>
        <v>0.20799999999999999</v>
      </c>
      <c r="H32" s="191"/>
      <c r="I32" s="214" t="e">
        <f>ROUNDDOWN(M31/I30,2)</f>
        <v>#VALUE!</v>
      </c>
      <c r="J32" s="214"/>
      <c r="K32" s="192" t="e">
        <f>ROUNDDOWN(N31/K30,2)</f>
        <v>#VALUE!</v>
      </c>
      <c r="N32" t="s">
        <v>271</v>
      </c>
      <c r="S32" s="1"/>
      <c r="T32" t="s">
        <v>313</v>
      </c>
    </row>
    <row r="33" spans="1:20" ht="18" customHeight="1" x14ac:dyDescent="0.2">
      <c r="A33" s="23"/>
      <c r="B33" s="89"/>
      <c r="C33" s="77"/>
      <c r="D33" s="77"/>
      <c r="E33" s="39"/>
      <c r="F33" s="90"/>
      <c r="G33" s="28"/>
      <c r="H33" s="28"/>
      <c r="I33" s="7"/>
      <c r="J33" s="6"/>
      <c r="K33" s="26"/>
      <c r="M33" s="1" t="s">
        <v>262</v>
      </c>
      <c r="N33" t="s">
        <v>154</v>
      </c>
      <c r="S33" s="1" t="s">
        <v>314</v>
      </c>
      <c r="T33" t="s">
        <v>315</v>
      </c>
    </row>
    <row r="34" spans="1:20" ht="18" customHeight="1" x14ac:dyDescent="0.2">
      <c r="A34" s="22" t="s">
        <v>36</v>
      </c>
      <c r="B34" s="114" t="s">
        <v>64</v>
      </c>
      <c r="C34" s="48">
        <f>Ｐ１の計算例!$C$26</f>
        <v>547609333</v>
      </c>
      <c r="D34" s="115" t="s">
        <v>65</v>
      </c>
      <c r="E34" s="37">
        <v>0</v>
      </c>
      <c r="F34" s="115" t="s">
        <v>66</v>
      </c>
      <c r="G34" s="45">
        <v>563025439</v>
      </c>
      <c r="H34" s="112" t="s">
        <v>67</v>
      </c>
      <c r="I34" s="47">
        <f>ROUNDDOWN(G34*G32,0)</f>
        <v>117109291</v>
      </c>
      <c r="J34" s="96" t="s">
        <v>68</v>
      </c>
      <c r="K34" s="64">
        <f>G34-I34</f>
        <v>445916148</v>
      </c>
      <c r="M34" s="1"/>
      <c r="N34" t="s">
        <v>272</v>
      </c>
      <c r="S34" s="1" t="s">
        <v>316</v>
      </c>
      <c r="T34" t="s">
        <v>341</v>
      </c>
    </row>
    <row r="35" spans="1:20" ht="18" customHeight="1" x14ac:dyDescent="0.15">
      <c r="A35" s="23"/>
      <c r="B35" s="81"/>
      <c r="C35" s="78"/>
      <c r="D35" s="55"/>
      <c r="E35" s="56"/>
      <c r="F35" s="59"/>
      <c r="G35" s="34"/>
      <c r="H35" s="34"/>
      <c r="I35" s="34"/>
      <c r="J35" s="34"/>
      <c r="K35" s="35"/>
      <c r="M35" s="1" t="s">
        <v>263</v>
      </c>
      <c r="N35" t="s">
        <v>179</v>
      </c>
      <c r="T35" t="s">
        <v>339</v>
      </c>
    </row>
    <row r="36" spans="1:20" ht="18" customHeight="1" x14ac:dyDescent="0.2">
      <c r="A36" s="22" t="s">
        <v>34</v>
      </c>
      <c r="B36" s="80"/>
      <c r="C36" s="58"/>
      <c r="D36" s="57"/>
      <c r="E36" s="58"/>
      <c r="F36" s="60"/>
      <c r="G36" s="33"/>
      <c r="H36" s="33"/>
      <c r="I36" s="33"/>
      <c r="J36" s="95" t="s">
        <v>69</v>
      </c>
      <c r="K36" s="66">
        <f>IF(E34=0,0,ROUNDDOWN(($E$34-$C$34)*(1-C32),0))</f>
        <v>0</v>
      </c>
      <c r="M36" s="1"/>
      <c r="N36" t="s">
        <v>273</v>
      </c>
      <c r="S36" s="1"/>
      <c r="T36" t="s">
        <v>317</v>
      </c>
    </row>
    <row r="37" spans="1:20" ht="18" customHeight="1" x14ac:dyDescent="0.2">
      <c r="A37" s="22" t="s">
        <v>33</v>
      </c>
      <c r="B37" s="80"/>
      <c r="C37" s="38"/>
      <c r="D37" s="27"/>
      <c r="E37" s="38"/>
      <c r="F37" s="95" t="s">
        <v>70</v>
      </c>
      <c r="G37" s="48">
        <f>G34+K36</f>
        <v>563025439</v>
      </c>
      <c r="H37" s="101" t="s">
        <v>71</v>
      </c>
      <c r="I37" s="47">
        <f>$I$34</f>
        <v>117109291</v>
      </c>
      <c r="J37" s="96" t="s">
        <v>72</v>
      </c>
      <c r="K37" s="66">
        <f>G37-I37</f>
        <v>445916148</v>
      </c>
      <c r="M37" s="1" t="s">
        <v>264</v>
      </c>
      <c r="N37" t="s">
        <v>180</v>
      </c>
      <c r="S37" s="1" t="s">
        <v>318</v>
      </c>
      <c r="T37" t="s">
        <v>343</v>
      </c>
    </row>
    <row r="38" spans="1:20" ht="18" customHeight="1" x14ac:dyDescent="0.15">
      <c r="A38" s="22"/>
      <c r="B38" s="80"/>
      <c r="C38" s="38"/>
      <c r="D38" s="27"/>
      <c r="E38" s="38"/>
      <c r="F38" s="92"/>
      <c r="G38" s="73"/>
      <c r="H38" s="73"/>
      <c r="I38" s="72"/>
      <c r="J38" s="72"/>
      <c r="K38" s="66"/>
      <c r="M38" s="1"/>
      <c r="N38" t="s">
        <v>274</v>
      </c>
      <c r="T38" t="s">
        <v>342</v>
      </c>
    </row>
    <row r="39" spans="1:20" ht="18" customHeight="1" x14ac:dyDescent="0.2">
      <c r="A39" s="20" t="s">
        <v>37</v>
      </c>
      <c r="B39" s="32"/>
      <c r="C39" s="31"/>
      <c r="D39" s="53"/>
      <c r="E39" s="31"/>
      <c r="F39" s="96" t="s">
        <v>73</v>
      </c>
      <c r="G39" s="47">
        <f>G30+G37</f>
        <v>2910717360</v>
      </c>
      <c r="H39" s="100" t="s">
        <v>74</v>
      </c>
      <c r="I39" s="47">
        <f>I30+I37</f>
        <v>607202736</v>
      </c>
      <c r="J39" s="96" t="s">
        <v>75</v>
      </c>
      <c r="K39" s="65">
        <f>G39-I39</f>
        <v>2303514624</v>
      </c>
      <c r="M39" s="1" t="s">
        <v>265</v>
      </c>
      <c r="N39" t="s">
        <v>181</v>
      </c>
      <c r="S39" s="1"/>
      <c r="T39" t="s">
        <v>319</v>
      </c>
    </row>
    <row r="40" spans="1:20" ht="18" customHeight="1" x14ac:dyDescent="0.15">
      <c r="A40" s="20"/>
      <c r="B40" s="32"/>
      <c r="C40" s="31"/>
      <c r="D40" s="53"/>
      <c r="E40" s="31"/>
      <c r="F40" s="61"/>
      <c r="G40" s="12"/>
      <c r="H40" s="12"/>
      <c r="I40" s="12"/>
      <c r="J40" s="12"/>
      <c r="K40" s="13"/>
      <c r="M40" s="1"/>
      <c r="N40" t="s">
        <v>275</v>
      </c>
      <c r="S40" s="1" t="s">
        <v>320</v>
      </c>
      <c r="T40" t="s">
        <v>344</v>
      </c>
    </row>
    <row r="41" spans="1:20" ht="18" customHeight="1" x14ac:dyDescent="0.2">
      <c r="A41" s="22" t="s">
        <v>38</v>
      </c>
      <c r="B41" s="80"/>
      <c r="C41" s="38"/>
      <c r="D41" s="27"/>
      <c r="E41" s="38"/>
      <c r="F41" s="90" t="s">
        <v>309</v>
      </c>
      <c r="G41" s="191">
        <f>ROUNDDOWN(I39/G39,3)</f>
        <v>0.20799999999999999</v>
      </c>
      <c r="H41" s="191"/>
      <c r="I41" s="214"/>
      <c r="J41" s="214"/>
      <c r="K41" s="192"/>
      <c r="M41" s="1" t="s">
        <v>266</v>
      </c>
      <c r="N41" t="s">
        <v>350</v>
      </c>
      <c r="T41" t="s">
        <v>342</v>
      </c>
    </row>
    <row r="42" spans="1:20" ht="18" customHeight="1" x14ac:dyDescent="0.15">
      <c r="A42" s="22"/>
      <c r="B42" s="80"/>
      <c r="C42" s="38"/>
      <c r="D42" s="27"/>
      <c r="E42" s="38"/>
      <c r="F42" s="6"/>
      <c r="G42" s="28"/>
      <c r="H42" s="28"/>
      <c r="I42" s="7"/>
      <c r="J42" s="6"/>
      <c r="K42" s="26"/>
      <c r="M42" s="1"/>
      <c r="N42" t="s">
        <v>276</v>
      </c>
      <c r="T42" t="s">
        <v>321</v>
      </c>
    </row>
    <row r="43" spans="1:20" ht="18" customHeight="1" x14ac:dyDescent="0.2">
      <c r="A43" s="23" t="s">
        <v>35</v>
      </c>
      <c r="B43" s="81"/>
      <c r="C43" s="38"/>
      <c r="D43" s="27"/>
      <c r="E43" s="38"/>
      <c r="F43" s="95" t="s">
        <v>76</v>
      </c>
      <c r="G43" s="47">
        <f>$C$4</f>
        <v>211027008</v>
      </c>
      <c r="H43" s="100" t="s">
        <v>77</v>
      </c>
      <c r="I43" s="47">
        <f>ROUNDDOWN(G43*G41,0)</f>
        <v>43893617</v>
      </c>
      <c r="J43" s="96" t="s">
        <v>78</v>
      </c>
      <c r="K43" s="64">
        <f>G43-I43</f>
        <v>167133391</v>
      </c>
      <c r="M43" s="1" t="s">
        <v>267</v>
      </c>
      <c r="N43" t="s">
        <v>277</v>
      </c>
      <c r="S43" s="1" t="s">
        <v>322</v>
      </c>
      <c r="T43" t="s">
        <v>346</v>
      </c>
    </row>
    <row r="44" spans="1:20" ht="18" customHeight="1" x14ac:dyDescent="0.2">
      <c r="A44" s="23"/>
      <c r="B44" s="81"/>
      <c r="C44" s="4"/>
      <c r="D44" s="32"/>
      <c r="E44" s="4"/>
      <c r="F44" s="90"/>
      <c r="G44" s="3"/>
      <c r="H44" s="90"/>
      <c r="I44" s="3"/>
      <c r="J44" s="90"/>
      <c r="K44" s="15"/>
      <c r="M44" s="1" t="s">
        <v>268</v>
      </c>
      <c r="N44" t="s">
        <v>278</v>
      </c>
      <c r="T44" t="s">
        <v>345</v>
      </c>
    </row>
    <row r="45" spans="1:20" ht="18" customHeight="1" x14ac:dyDescent="0.2">
      <c r="A45" s="23" t="s">
        <v>20</v>
      </c>
      <c r="B45" s="81"/>
      <c r="C45" s="4"/>
      <c r="D45" s="32"/>
      <c r="E45" s="4"/>
      <c r="F45" s="95" t="s">
        <v>79</v>
      </c>
      <c r="G45" s="47">
        <f>Ｐ１の計算例!$C$34</f>
        <v>0</v>
      </c>
      <c r="H45" s="100" t="s">
        <v>80</v>
      </c>
      <c r="I45" s="47">
        <f>Ｐ１の計算例!$E$34</f>
        <v>0</v>
      </c>
      <c r="J45" s="96" t="s">
        <v>81</v>
      </c>
      <c r="K45" s="64">
        <f>G45-I45</f>
        <v>0</v>
      </c>
      <c r="M45" s="1" t="s">
        <v>269</v>
      </c>
      <c r="N45" t="s">
        <v>359</v>
      </c>
      <c r="S45" s="1"/>
      <c r="T45" t="s">
        <v>323</v>
      </c>
    </row>
    <row r="46" spans="1:20" ht="18" customHeight="1" x14ac:dyDescent="0.2">
      <c r="A46" s="20"/>
      <c r="B46" s="32"/>
      <c r="C46" s="4"/>
      <c r="D46" s="32"/>
      <c r="E46" s="4"/>
      <c r="F46" s="90"/>
      <c r="G46" s="3"/>
      <c r="H46" s="90"/>
      <c r="I46" s="3"/>
      <c r="J46" s="90"/>
      <c r="K46" s="15"/>
      <c r="N46" t="s">
        <v>362</v>
      </c>
      <c r="S46" s="1" t="s">
        <v>324</v>
      </c>
      <c r="T46" t="s">
        <v>348</v>
      </c>
    </row>
    <row r="47" spans="1:20" ht="18" customHeight="1" x14ac:dyDescent="0.2">
      <c r="A47" s="23" t="s">
        <v>21</v>
      </c>
      <c r="B47" s="81"/>
      <c r="C47" s="4"/>
      <c r="D47" s="32"/>
      <c r="E47" s="4"/>
      <c r="F47" s="95" t="s">
        <v>82</v>
      </c>
      <c r="G47" s="48">
        <f>SUM(G43,G45)</f>
        <v>211027008</v>
      </c>
      <c r="H47" s="101" t="s">
        <v>83</v>
      </c>
      <c r="I47" s="48">
        <f>SUM(I43,I45)</f>
        <v>43893617</v>
      </c>
      <c r="J47" s="103" t="s">
        <v>84</v>
      </c>
      <c r="K47" s="65">
        <f>G47-I47</f>
        <v>167133391</v>
      </c>
      <c r="M47" s="1"/>
      <c r="N47" t="s">
        <v>363</v>
      </c>
      <c r="T47" t="s">
        <v>347</v>
      </c>
    </row>
    <row r="48" spans="1:20" ht="18" customHeight="1" x14ac:dyDescent="0.2">
      <c r="A48" s="20"/>
      <c r="B48" s="32"/>
      <c r="C48" s="4"/>
      <c r="D48" s="32"/>
      <c r="E48" s="4"/>
      <c r="F48" s="90"/>
      <c r="G48" s="3"/>
      <c r="H48" s="90"/>
      <c r="I48" s="3"/>
      <c r="J48" s="90"/>
      <c r="K48" s="17"/>
      <c r="M48" s="1" t="s">
        <v>279</v>
      </c>
      <c r="N48" t="s">
        <v>299</v>
      </c>
      <c r="S48" s="1"/>
      <c r="T48" t="s">
        <v>325</v>
      </c>
    </row>
    <row r="49" spans="1:20" ht="18" customHeight="1" x14ac:dyDescent="0.2">
      <c r="A49" s="20" t="s">
        <v>22</v>
      </c>
      <c r="B49" s="32"/>
      <c r="C49" s="31"/>
      <c r="D49" s="53"/>
      <c r="E49" s="31"/>
      <c r="F49" s="96" t="s">
        <v>85</v>
      </c>
      <c r="G49" s="47">
        <f>ROUNDDOWN(G39+G47,-4)</f>
        <v>3121740000</v>
      </c>
      <c r="H49" s="100" t="s">
        <v>87</v>
      </c>
      <c r="I49" s="47">
        <f>ROUNDDOWN(I39+I47,-4)</f>
        <v>651090000</v>
      </c>
      <c r="J49" s="96" t="s">
        <v>88</v>
      </c>
      <c r="K49" s="65">
        <f>G49-I49</f>
        <v>2470650000</v>
      </c>
      <c r="M49" s="1"/>
      <c r="N49" t="s">
        <v>298</v>
      </c>
      <c r="S49" s="1" t="s">
        <v>326</v>
      </c>
      <c r="T49" t="s">
        <v>349</v>
      </c>
    </row>
    <row r="50" spans="1:20" ht="18" customHeight="1" x14ac:dyDescent="0.2">
      <c r="A50" s="20"/>
      <c r="B50" s="32"/>
      <c r="C50" s="4"/>
      <c r="D50" s="32"/>
      <c r="E50" s="4"/>
      <c r="F50" s="97"/>
      <c r="G50" s="51"/>
      <c r="H50" s="102"/>
      <c r="I50" s="51"/>
      <c r="J50" s="102"/>
      <c r="K50" s="52"/>
      <c r="M50" s="1" t="s">
        <v>280</v>
      </c>
      <c r="N50" t="s">
        <v>176</v>
      </c>
      <c r="T50" t="s">
        <v>347</v>
      </c>
    </row>
    <row r="51" spans="1:20" ht="18" customHeight="1" x14ac:dyDescent="0.2">
      <c r="A51" s="20" t="s">
        <v>23</v>
      </c>
      <c r="B51" s="32"/>
      <c r="C51" s="38"/>
      <c r="D51" s="27"/>
      <c r="E51" s="38"/>
      <c r="F51" s="98" t="s">
        <v>328</v>
      </c>
      <c r="G51" s="210">
        <f>Ｐ１の計算例!$C$39</f>
        <v>0.89998999999999996</v>
      </c>
      <c r="H51" s="210"/>
      <c r="I51" s="210"/>
      <c r="J51" s="210"/>
      <c r="K51" s="211"/>
      <c r="M51" s="1"/>
      <c r="N51" t="s">
        <v>282</v>
      </c>
      <c r="S51" s="1"/>
      <c r="T51" t="s">
        <v>327</v>
      </c>
    </row>
    <row r="52" spans="1:20" ht="18" customHeight="1" x14ac:dyDescent="0.2">
      <c r="A52" s="20"/>
      <c r="B52" s="32"/>
      <c r="C52" s="4"/>
      <c r="D52" s="32"/>
      <c r="E52" s="4"/>
      <c r="F52" s="99"/>
      <c r="G52" s="3"/>
      <c r="I52" s="3"/>
      <c r="K52" s="17"/>
      <c r="M52" s="1" t="s">
        <v>281</v>
      </c>
      <c r="N52" t="s">
        <v>283</v>
      </c>
      <c r="S52" s="1" t="s">
        <v>329</v>
      </c>
      <c r="T52" t="s">
        <v>23</v>
      </c>
    </row>
    <row r="53" spans="1:20" ht="18" customHeight="1" x14ac:dyDescent="0.2">
      <c r="A53" s="40" t="s">
        <v>26</v>
      </c>
      <c r="B53" s="83"/>
      <c r="C53" s="41"/>
      <c r="D53" s="87"/>
      <c r="E53" s="41"/>
      <c r="F53" s="96" t="s">
        <v>86</v>
      </c>
      <c r="G53" s="47">
        <f>ROUNDDOWN(G49*G51,-4)</f>
        <v>2809530000</v>
      </c>
      <c r="H53" s="100" t="s">
        <v>89</v>
      </c>
      <c r="I53" s="47">
        <f>ROUNDDOWN(I49*G51,-4)</f>
        <v>585970000</v>
      </c>
      <c r="J53" s="96" t="s">
        <v>90</v>
      </c>
      <c r="K53" s="47">
        <f>ROUNDDOWN(K49*G51,-4)</f>
        <v>2223560000</v>
      </c>
      <c r="N53" t="s">
        <v>284</v>
      </c>
      <c r="S53" s="1"/>
      <c r="T53" t="s">
        <v>330</v>
      </c>
    </row>
    <row r="54" spans="1:20" ht="17.25" customHeight="1" x14ac:dyDescent="0.15">
      <c r="A54" s="20"/>
      <c r="B54" s="32"/>
      <c r="C54" s="31"/>
      <c r="D54" s="53"/>
      <c r="E54" s="12"/>
      <c r="F54" s="12"/>
      <c r="G54" s="12"/>
      <c r="H54" s="12"/>
      <c r="I54" s="12"/>
      <c r="J54" s="12"/>
      <c r="K54" s="13"/>
      <c r="M54" s="1" t="s">
        <v>285</v>
      </c>
      <c r="N54" t="s">
        <v>295</v>
      </c>
      <c r="S54" s="1" t="s">
        <v>331</v>
      </c>
      <c r="T54" t="s">
        <v>332</v>
      </c>
    </row>
    <row r="55" spans="1:20" ht="18" customHeight="1" thickBot="1" x14ac:dyDescent="0.2">
      <c r="A55" s="25"/>
      <c r="B55" s="84"/>
      <c r="C55" s="76"/>
      <c r="D55" s="84"/>
      <c r="E55" s="18"/>
      <c r="F55" s="18"/>
      <c r="G55" s="18"/>
      <c r="H55" s="18"/>
      <c r="I55" s="10" t="s">
        <v>43</v>
      </c>
      <c r="J55" s="10"/>
      <c r="K55" s="11">
        <f>$K$53</f>
        <v>2223560000</v>
      </c>
      <c r="M55" s="1"/>
      <c r="N55" t="s">
        <v>296</v>
      </c>
      <c r="S55" s="1" t="s">
        <v>333</v>
      </c>
      <c r="T55" t="s">
        <v>334</v>
      </c>
    </row>
    <row r="56" spans="1:20" ht="15" customHeight="1" x14ac:dyDescent="0.15">
      <c r="N56" t="s">
        <v>361</v>
      </c>
      <c r="S56" s="1" t="s">
        <v>335</v>
      </c>
      <c r="T56" t="s">
        <v>336</v>
      </c>
    </row>
    <row r="57" spans="1:20" ht="17.25" customHeight="1" x14ac:dyDescent="0.15"/>
    <row r="58" spans="1:20" ht="17.25" customHeight="1" x14ac:dyDescent="0.15"/>
    <row r="59" spans="1:20" ht="17.25" customHeight="1" x14ac:dyDescent="0.15"/>
  </sheetData>
  <mergeCells count="19">
    <mergeCell ref="D9:E9"/>
    <mergeCell ref="D10:E10"/>
    <mergeCell ref="D11:E11"/>
    <mergeCell ref="J19:J26"/>
    <mergeCell ref="B9:C9"/>
    <mergeCell ref="B10:C10"/>
    <mergeCell ref="B11:C11"/>
    <mergeCell ref="J10:K10"/>
    <mergeCell ref="F9:G9"/>
    <mergeCell ref="F10:G10"/>
    <mergeCell ref="F11:G11"/>
    <mergeCell ref="H10:I10"/>
    <mergeCell ref="G51:K51"/>
    <mergeCell ref="G14:K14"/>
    <mergeCell ref="G32:K32"/>
    <mergeCell ref="G41:K41"/>
    <mergeCell ref="C32:E32"/>
    <mergeCell ref="F19:F26"/>
    <mergeCell ref="H19:H26"/>
  </mergeCells>
  <phoneticPr fontId="1"/>
  <dataValidations count="1">
    <dataValidation type="list" allowBlank="1" showInputMessage="1" showErrorMessage="1" sqref="A2:B2">
      <formula1>"0から 5％以下,5％を超え15％以下,15％を超え25％以下,25％を超え35％以下,35％を超え40％以下"</formula1>
    </dataValidation>
  </dataValidations>
  <pageMargins left="0.46" right="0.28000000000000003" top="0.43" bottom="0.56000000000000005" header="0.51181102362204722" footer="0.51181102362204722"/>
  <pageSetup paperSize="8" scale="95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3"/>
  <sheetViews>
    <sheetView zoomScale="75" workbookViewId="0">
      <selection sqref="A1:B1"/>
    </sheetView>
  </sheetViews>
  <sheetFormatPr defaultRowHeight="13.5" x14ac:dyDescent="0.15"/>
  <cols>
    <col min="1" max="1" width="20.125" customWidth="1"/>
    <col min="2" max="4" width="21.625" customWidth="1"/>
  </cols>
  <sheetData>
    <row r="1" spans="1:7" ht="21" x14ac:dyDescent="0.2">
      <c r="B1" s="185" t="s">
        <v>357</v>
      </c>
    </row>
    <row r="2" spans="1:7" ht="14.25" thickBot="1" x14ac:dyDescent="0.2"/>
    <row r="3" spans="1:7" ht="24.75" customHeight="1" thickBot="1" x14ac:dyDescent="0.2">
      <c r="A3" s="43"/>
      <c r="B3" s="135" t="s">
        <v>5</v>
      </c>
      <c r="C3" s="136" t="s">
        <v>4</v>
      </c>
      <c r="D3" s="137" t="s">
        <v>6</v>
      </c>
    </row>
    <row r="4" spans="1:7" ht="18" customHeight="1" thickTop="1" x14ac:dyDescent="0.15">
      <c r="A4" s="20" t="s">
        <v>2</v>
      </c>
      <c r="B4" s="138"/>
      <c r="C4" s="138"/>
      <c r="D4" s="139">
        <f>B4-C4</f>
        <v>0</v>
      </c>
      <c r="F4" s="182" t="s">
        <v>356</v>
      </c>
    </row>
    <row r="5" spans="1:7" ht="18" customHeight="1" x14ac:dyDescent="0.15">
      <c r="A5" s="20"/>
      <c r="B5" s="12"/>
      <c r="C5" s="12"/>
      <c r="D5" s="13"/>
    </row>
    <row r="6" spans="1:7" ht="18" customHeight="1" x14ac:dyDescent="0.15">
      <c r="A6" s="21" t="s">
        <v>7</v>
      </c>
      <c r="B6" s="237" t="e">
        <f>ROUNDDOWN(C4/B4,3)</f>
        <v>#DIV/0!</v>
      </c>
      <c r="C6" s="191"/>
      <c r="D6" s="192"/>
      <c r="F6" s="8"/>
      <c r="G6" t="s">
        <v>351</v>
      </c>
    </row>
    <row r="7" spans="1:7" ht="18" customHeight="1" x14ac:dyDescent="0.15">
      <c r="A7" s="20"/>
      <c r="B7" s="14"/>
      <c r="C7" s="14"/>
      <c r="D7" s="15"/>
    </row>
    <row r="8" spans="1:7" ht="18" customHeight="1" x14ac:dyDescent="0.15">
      <c r="A8" s="22" t="s">
        <v>8</v>
      </c>
      <c r="B8" s="140"/>
      <c r="C8" s="141" t="e">
        <f>ROUNDDOWN(B8*B6,0)</f>
        <v>#DIV/0!</v>
      </c>
      <c r="D8" s="142" t="e">
        <f>B8-C8</f>
        <v>#DIV/0!</v>
      </c>
    </row>
    <row r="9" spans="1:7" ht="18" customHeight="1" x14ac:dyDescent="0.15">
      <c r="A9" s="22"/>
      <c r="B9" s="16"/>
      <c r="C9" s="14"/>
      <c r="D9" s="15"/>
    </row>
    <row r="10" spans="1:7" ht="18" customHeight="1" x14ac:dyDescent="0.15">
      <c r="A10" s="23" t="s">
        <v>0</v>
      </c>
      <c r="B10" s="14"/>
      <c r="C10" s="14"/>
      <c r="D10" s="15"/>
    </row>
    <row r="11" spans="1:7" ht="18" customHeight="1" x14ac:dyDescent="0.15">
      <c r="A11" s="23" t="s">
        <v>9</v>
      </c>
      <c r="B11" s="140"/>
      <c r="C11" s="140"/>
      <c r="D11" s="142">
        <f t="shared" ref="D11:D17" si="0">B11-C11</f>
        <v>0</v>
      </c>
    </row>
    <row r="12" spans="1:7" ht="18" customHeight="1" x14ac:dyDescent="0.15">
      <c r="A12" s="23" t="s">
        <v>10</v>
      </c>
      <c r="B12" s="143"/>
      <c r="C12" s="143"/>
      <c r="D12" s="142">
        <f t="shared" si="0"/>
        <v>0</v>
      </c>
    </row>
    <row r="13" spans="1:7" ht="18" customHeight="1" x14ac:dyDescent="0.15">
      <c r="A13" s="22" t="s">
        <v>11</v>
      </c>
      <c r="B13" s="144"/>
      <c r="C13" s="144"/>
      <c r="D13" s="145">
        <f t="shared" si="0"/>
        <v>0</v>
      </c>
    </row>
    <row r="14" spans="1:7" ht="18" customHeight="1" x14ac:dyDescent="0.15">
      <c r="A14" s="23" t="s">
        <v>12</v>
      </c>
      <c r="B14" s="143"/>
      <c r="C14" s="143"/>
      <c r="D14" s="142">
        <f t="shared" si="0"/>
        <v>0</v>
      </c>
    </row>
    <row r="15" spans="1:7" ht="18" customHeight="1" x14ac:dyDescent="0.15">
      <c r="A15" s="23" t="s">
        <v>13</v>
      </c>
      <c r="B15" s="143"/>
      <c r="C15" s="143"/>
      <c r="D15" s="142">
        <f t="shared" si="0"/>
        <v>0</v>
      </c>
    </row>
    <row r="16" spans="1:7" ht="18" customHeight="1" x14ac:dyDescent="0.15">
      <c r="A16" s="23" t="s">
        <v>14</v>
      </c>
      <c r="B16" s="143"/>
      <c r="C16" s="143"/>
      <c r="D16" s="142">
        <f t="shared" si="0"/>
        <v>0</v>
      </c>
    </row>
    <row r="17" spans="1:4" ht="18" customHeight="1" x14ac:dyDescent="0.15">
      <c r="A17" s="23" t="s">
        <v>15</v>
      </c>
      <c r="B17" s="143"/>
      <c r="C17" s="143"/>
      <c r="D17" s="142">
        <f t="shared" si="0"/>
        <v>0</v>
      </c>
    </row>
    <row r="18" spans="1:4" ht="18" customHeight="1" x14ac:dyDescent="0.15">
      <c r="A18" s="20"/>
      <c r="B18" s="12"/>
      <c r="C18" s="12"/>
      <c r="D18" s="15"/>
    </row>
    <row r="19" spans="1:4" ht="18" customHeight="1" x14ac:dyDescent="0.15">
      <c r="A19" s="23" t="s">
        <v>16</v>
      </c>
      <c r="B19" s="146">
        <f>SUM(B8,B11:B17)</f>
        <v>0</v>
      </c>
      <c r="C19" s="146" t="e">
        <f>SUM(C8,C11:C17)</f>
        <v>#DIV/0!</v>
      </c>
      <c r="D19" s="147" t="e">
        <f>B19-C19</f>
        <v>#DIV/0!</v>
      </c>
    </row>
    <row r="20" spans="1:4" ht="18" customHeight="1" x14ac:dyDescent="0.15">
      <c r="A20" s="20"/>
      <c r="B20" s="3"/>
      <c r="C20" s="3"/>
      <c r="D20" s="17"/>
    </row>
    <row r="21" spans="1:4" ht="18" customHeight="1" x14ac:dyDescent="0.15">
      <c r="A21" s="24" t="s">
        <v>3</v>
      </c>
      <c r="B21" s="146">
        <f>B4+B19</f>
        <v>0</v>
      </c>
      <c r="C21" s="146" t="e">
        <f>C4+C19</f>
        <v>#DIV/0!</v>
      </c>
      <c r="D21" s="147" t="e">
        <f>B21-C21</f>
        <v>#DIV/0!</v>
      </c>
    </row>
    <row r="22" spans="1:4" ht="18" customHeight="1" x14ac:dyDescent="0.15">
      <c r="A22" s="20"/>
      <c r="B22" s="3"/>
      <c r="C22" s="3"/>
      <c r="D22" s="17"/>
    </row>
    <row r="23" spans="1:4" ht="18" customHeight="1" x14ac:dyDescent="0.15">
      <c r="A23" s="21" t="s">
        <v>24</v>
      </c>
      <c r="B23" s="237" t="e">
        <f>ROUNDDOWN(C21/B21,3)</f>
        <v>#DIV/0!</v>
      </c>
      <c r="C23" s="191"/>
      <c r="D23" s="192"/>
    </row>
    <row r="24" spans="1:4" ht="18" customHeight="1" x14ac:dyDescent="0.15">
      <c r="A24" s="20"/>
      <c r="B24" s="3"/>
      <c r="C24" s="3"/>
      <c r="D24" s="17"/>
    </row>
    <row r="25" spans="1:4" ht="18" customHeight="1" x14ac:dyDescent="0.15">
      <c r="A25" s="23" t="s">
        <v>17</v>
      </c>
      <c r="B25" s="148"/>
      <c r="C25" s="149" t="e">
        <f>ROUNDDOWN(B25*B23,0)</f>
        <v>#DIV/0!</v>
      </c>
      <c r="D25" s="142" t="e">
        <f>B25-C25</f>
        <v>#DIV/0!</v>
      </c>
    </row>
    <row r="26" spans="1:4" ht="18" customHeight="1" x14ac:dyDescent="0.15">
      <c r="A26" s="20"/>
      <c r="B26" s="3"/>
      <c r="C26" s="3"/>
      <c r="D26" s="17"/>
    </row>
    <row r="27" spans="1:4" ht="18" customHeight="1" x14ac:dyDescent="0.15">
      <c r="A27" s="20" t="s">
        <v>18</v>
      </c>
      <c r="B27" s="146">
        <f>B21+B25</f>
        <v>0</v>
      </c>
      <c r="C27" s="146" t="e">
        <f>C21+C25</f>
        <v>#DIV/0!</v>
      </c>
      <c r="D27" s="147" t="e">
        <f>B27-C27</f>
        <v>#DIV/0!</v>
      </c>
    </row>
    <row r="28" spans="1:4" ht="18" customHeight="1" x14ac:dyDescent="0.15">
      <c r="A28" s="20"/>
      <c r="B28" s="3"/>
      <c r="C28" s="3"/>
      <c r="D28" s="17"/>
    </row>
    <row r="29" spans="1:4" ht="18" customHeight="1" x14ac:dyDescent="0.15">
      <c r="A29" s="21" t="s">
        <v>25</v>
      </c>
      <c r="B29" s="237" t="e">
        <f>ROUNDDOWN(C27/B27,3)</f>
        <v>#DIV/0!</v>
      </c>
      <c r="C29" s="191"/>
      <c r="D29" s="192"/>
    </row>
    <row r="30" spans="1:4" ht="18" customHeight="1" x14ac:dyDescent="0.15">
      <c r="A30" s="20"/>
      <c r="B30" s="3"/>
      <c r="C30" s="3"/>
      <c r="D30" s="17"/>
    </row>
    <row r="31" spans="1:4" ht="18" customHeight="1" x14ac:dyDescent="0.15">
      <c r="A31" s="23" t="s">
        <v>19</v>
      </c>
      <c r="B31" s="148"/>
      <c r="C31" s="149" t="e">
        <f>ROUNDDOWN(B31*B29,0)</f>
        <v>#DIV/0!</v>
      </c>
      <c r="D31" s="142" t="e">
        <f>B31-C31</f>
        <v>#DIV/0!</v>
      </c>
    </row>
    <row r="32" spans="1:4" ht="18" customHeight="1" x14ac:dyDescent="0.15">
      <c r="A32" s="20"/>
      <c r="B32" s="3"/>
      <c r="C32" s="3"/>
      <c r="D32" s="15"/>
    </row>
    <row r="33" spans="1:4" ht="18" customHeight="1" x14ac:dyDescent="0.15">
      <c r="A33" s="23" t="s">
        <v>20</v>
      </c>
      <c r="B33" s="143"/>
      <c r="C33" s="146">
        <f>$B$33</f>
        <v>0</v>
      </c>
      <c r="D33" s="142">
        <f>B33-C33</f>
        <v>0</v>
      </c>
    </row>
    <row r="34" spans="1:4" ht="18" customHeight="1" x14ac:dyDescent="0.15">
      <c r="A34" s="20"/>
      <c r="B34" s="3"/>
      <c r="C34" s="3"/>
      <c r="D34" s="15"/>
    </row>
    <row r="35" spans="1:4" ht="18" customHeight="1" x14ac:dyDescent="0.15">
      <c r="A35" s="23" t="s">
        <v>21</v>
      </c>
      <c r="B35" s="146">
        <f>SUM(B31,B33)</f>
        <v>0</v>
      </c>
      <c r="C35" s="146" t="e">
        <f>SUM(C31,C33)</f>
        <v>#DIV/0!</v>
      </c>
      <c r="D35" s="147" t="e">
        <f>B35-C35</f>
        <v>#DIV/0!</v>
      </c>
    </row>
    <row r="36" spans="1:4" ht="18" customHeight="1" x14ac:dyDescent="0.15">
      <c r="A36" s="20"/>
      <c r="B36" s="3"/>
      <c r="C36" s="3"/>
      <c r="D36" s="17"/>
    </row>
    <row r="37" spans="1:4" ht="18" customHeight="1" x14ac:dyDescent="0.15">
      <c r="A37" s="20" t="s">
        <v>22</v>
      </c>
      <c r="B37" s="146">
        <f>ROUNDDOWN(B27+B35,-4)</f>
        <v>0</v>
      </c>
      <c r="C37" s="146" t="e">
        <f>ROUNDDOWN(C27+C35,-4)</f>
        <v>#DIV/0!</v>
      </c>
      <c r="D37" s="147" t="e">
        <f>B37-C37</f>
        <v>#DIV/0!</v>
      </c>
    </row>
    <row r="38" spans="1:4" ht="18" customHeight="1" x14ac:dyDescent="0.15">
      <c r="A38" s="20"/>
      <c r="B38" s="238"/>
      <c r="C38" s="194"/>
      <c r="D38" s="195"/>
    </row>
    <row r="39" spans="1:4" ht="18" customHeight="1" x14ac:dyDescent="0.15">
      <c r="A39" s="20" t="s">
        <v>23</v>
      </c>
      <c r="B39" s="239"/>
      <c r="C39" s="197"/>
      <c r="D39" s="198"/>
    </row>
    <row r="40" spans="1:4" ht="18" customHeight="1" x14ac:dyDescent="0.15">
      <c r="A40" s="20"/>
      <c r="B40" s="240"/>
      <c r="C40" s="199"/>
      <c r="D40" s="200"/>
    </row>
    <row r="41" spans="1:4" ht="18" customHeight="1" x14ac:dyDescent="0.15">
      <c r="A41" s="20" t="s">
        <v>26</v>
      </c>
      <c r="B41" s="146">
        <f>ROUNDDOWN(B37*$B38,-4)</f>
        <v>0</v>
      </c>
      <c r="C41" s="146" t="e">
        <f>ROUNDDOWN(C37*$B38,-4)</f>
        <v>#DIV/0!</v>
      </c>
      <c r="D41" s="147" t="e">
        <f>B41-C41</f>
        <v>#DIV/0!</v>
      </c>
    </row>
    <row r="42" spans="1:4" ht="18" customHeight="1" x14ac:dyDescent="0.15">
      <c r="A42" s="20"/>
      <c r="B42" s="12"/>
      <c r="C42" s="12"/>
      <c r="D42" s="13"/>
    </row>
    <row r="43" spans="1:4" ht="18" customHeight="1" thickBot="1" x14ac:dyDescent="0.2">
      <c r="A43" s="25"/>
      <c r="B43" s="18"/>
      <c r="C43" s="10" t="s">
        <v>42</v>
      </c>
      <c r="D43" s="11" t="e">
        <f>$D$41</f>
        <v>#DIV/0!</v>
      </c>
    </row>
  </sheetData>
  <mergeCells count="4">
    <mergeCell ref="B29:D29"/>
    <mergeCell ref="B23:D23"/>
    <mergeCell ref="B6:D6"/>
    <mergeCell ref="B38:D40"/>
  </mergeCells>
  <phoneticPr fontId="1"/>
  <pageMargins left="0.93" right="0.59" top="0.77" bottom="0.63" header="0.51181102362204722" footer="0.51181102362204722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5"/>
  <sheetViews>
    <sheetView tabSelected="1" topLeftCell="A18" zoomScale="75" workbookViewId="0">
      <selection activeCell="F36" sqref="F36"/>
    </sheetView>
  </sheetViews>
  <sheetFormatPr defaultRowHeight="13.5" x14ac:dyDescent="0.15"/>
  <cols>
    <col min="1" max="1" width="18" customWidth="1"/>
    <col min="2" max="6" width="14.125" customWidth="1"/>
  </cols>
  <sheetData>
    <row r="1" spans="1:9" ht="19.5" customHeight="1" x14ac:dyDescent="0.15">
      <c r="A1" t="s">
        <v>40</v>
      </c>
      <c r="B1" t="s">
        <v>41</v>
      </c>
    </row>
    <row r="2" spans="1:9" ht="19.5" customHeight="1" x14ac:dyDescent="0.15">
      <c r="A2" s="180" t="s">
        <v>360</v>
      </c>
    </row>
    <row r="3" spans="1:9" ht="19.5" hidden="1" customHeight="1" x14ac:dyDescent="0.15">
      <c r="A3" s="184" t="s">
        <v>354</v>
      </c>
      <c r="B3" s="36">
        <f>IF(A2="0から 5％以下",1.05,IF(A2="5％を超え15％以下",1.04,IF(A2="15％を超え25％以下",1.03,IF(A2="25％を超え35％以下",1.01,IF(A2="35％を超え40％以下",1,"err")))))</f>
        <v>1</v>
      </c>
      <c r="H3" s="183"/>
    </row>
    <row r="4" spans="1:9" ht="19.5" hidden="1" customHeight="1" x14ac:dyDescent="0.15">
      <c r="A4" t="s">
        <v>39</v>
      </c>
      <c r="B4" t="e">
        <f>ROUND(IF(D39&lt;=5000000,14.38*B3,IF(D39&gt;3000000000,7.22*B3,(-2.57651*LOG(D39)+31.63531)*B3)),2)</f>
        <v>#DIV/0!</v>
      </c>
      <c r="D4" s="5"/>
    </row>
    <row r="5" spans="1:9" ht="19.5" hidden="1" customHeight="1" x14ac:dyDescent="0.15">
      <c r="A5" t="s">
        <v>19</v>
      </c>
      <c r="B5" s="2" t="e">
        <f>ROUNDDOWN(B4/100*D39,0)</f>
        <v>#DIV/0!</v>
      </c>
    </row>
    <row r="8" spans="1:9" ht="21" x14ac:dyDescent="0.2">
      <c r="B8" s="9" t="s">
        <v>45</v>
      </c>
      <c r="C8" s="9"/>
      <c r="D8" s="9"/>
      <c r="H8" s="182" t="s">
        <v>355</v>
      </c>
    </row>
    <row r="9" spans="1:9" ht="14.25" thickBot="1" x14ac:dyDescent="0.2"/>
    <row r="10" spans="1:9" ht="19.5" customHeight="1" x14ac:dyDescent="0.15">
      <c r="A10" s="19"/>
      <c r="B10" s="150" t="s">
        <v>27</v>
      </c>
      <c r="C10" s="151" t="s">
        <v>30</v>
      </c>
      <c r="D10" s="151" t="s">
        <v>30</v>
      </c>
      <c r="E10" s="152"/>
      <c r="F10" s="153"/>
      <c r="H10" s="181"/>
      <c r="I10" t="s">
        <v>352</v>
      </c>
    </row>
    <row r="11" spans="1:9" ht="19.5" customHeight="1" x14ac:dyDescent="0.15">
      <c r="A11" s="20"/>
      <c r="B11" s="154" t="s">
        <v>28</v>
      </c>
      <c r="C11" s="155" t="s">
        <v>31</v>
      </c>
      <c r="D11" s="155" t="s">
        <v>28</v>
      </c>
      <c r="E11" s="156" t="s">
        <v>4</v>
      </c>
      <c r="F11" s="157" t="s">
        <v>1</v>
      </c>
    </row>
    <row r="12" spans="1:9" ht="19.5" customHeight="1" thickBot="1" x14ac:dyDescent="0.2">
      <c r="A12" s="42"/>
      <c r="B12" s="158" t="s">
        <v>29</v>
      </c>
      <c r="C12" s="159" t="s">
        <v>32</v>
      </c>
      <c r="D12" s="159" t="s">
        <v>29</v>
      </c>
      <c r="E12" s="159"/>
      <c r="F12" s="160"/>
      <c r="H12" s="8"/>
      <c r="I12" t="s">
        <v>353</v>
      </c>
    </row>
    <row r="13" spans="1:9" ht="18" customHeight="1" thickTop="1" x14ac:dyDescent="0.15">
      <c r="A13" s="20" t="s">
        <v>2</v>
      </c>
      <c r="B13" s="161"/>
      <c r="C13" s="29"/>
      <c r="D13" s="44"/>
      <c r="E13" s="162">
        <f>Ｐ１の計算シート!$C$4</f>
        <v>0</v>
      </c>
      <c r="F13" s="163">
        <f>D13-E13</f>
        <v>0</v>
      </c>
    </row>
    <row r="14" spans="1:9" ht="12" customHeight="1" x14ac:dyDescent="0.15">
      <c r="A14" s="20"/>
      <c r="B14" s="164"/>
      <c r="C14" s="31"/>
      <c r="D14" s="12"/>
      <c r="E14" s="12"/>
      <c r="F14" s="13"/>
    </row>
    <row r="15" spans="1:9" ht="18" customHeight="1" x14ac:dyDescent="0.15">
      <c r="A15" s="21" t="s">
        <v>7</v>
      </c>
      <c r="B15" s="165"/>
      <c r="C15" s="49"/>
      <c r="D15" s="212" t="e">
        <f>ROUNDDOWN(E13/D13,3)</f>
        <v>#DIV/0!</v>
      </c>
      <c r="E15" s="212"/>
      <c r="F15" s="213"/>
    </row>
    <row r="16" spans="1:9" ht="12" customHeight="1" x14ac:dyDescent="0.15">
      <c r="A16" s="20"/>
      <c r="B16" s="166"/>
      <c r="C16" s="30"/>
      <c r="D16" s="14"/>
      <c r="E16" s="14"/>
      <c r="F16" s="15"/>
    </row>
    <row r="17" spans="1:6" ht="18" customHeight="1" x14ac:dyDescent="0.15">
      <c r="A17" s="22" t="s">
        <v>8</v>
      </c>
      <c r="B17" s="166"/>
      <c r="C17" s="30"/>
      <c r="D17" s="45"/>
      <c r="E17" s="141" t="e">
        <f>ROUNDDOWN(D17*D15,0)</f>
        <v>#DIV/0!</v>
      </c>
      <c r="F17" s="167" t="e">
        <f>D17-E17</f>
        <v>#DIV/0!</v>
      </c>
    </row>
    <row r="18" spans="1:6" ht="11.25" customHeight="1" x14ac:dyDescent="0.15">
      <c r="A18" s="22"/>
      <c r="B18" s="168"/>
      <c r="C18" s="50"/>
      <c r="D18" s="16"/>
      <c r="E18" s="14"/>
      <c r="F18" s="15"/>
    </row>
    <row r="19" spans="1:6" ht="18" customHeight="1" x14ac:dyDescent="0.15">
      <c r="A19" s="23" t="s">
        <v>0</v>
      </c>
      <c r="B19" s="166"/>
      <c r="C19" s="30"/>
      <c r="D19" s="14"/>
      <c r="E19" s="14"/>
      <c r="F19" s="15"/>
    </row>
    <row r="20" spans="1:6" ht="18" customHeight="1" x14ac:dyDescent="0.15">
      <c r="A20" s="23" t="s">
        <v>9</v>
      </c>
      <c r="B20" s="166"/>
      <c r="C20" s="30"/>
      <c r="D20" s="45"/>
      <c r="E20" s="189">
        <f>Ｐ１の計算シート!$C$11</f>
        <v>0</v>
      </c>
      <c r="F20" s="142">
        <f t="shared" ref="F20:F26" si="0">D20-E20</f>
        <v>0</v>
      </c>
    </row>
    <row r="21" spans="1:6" ht="18" customHeight="1" x14ac:dyDescent="0.15">
      <c r="A21" s="23" t="s">
        <v>10</v>
      </c>
      <c r="B21" s="164"/>
      <c r="C21" s="31"/>
      <c r="D21" s="46"/>
      <c r="E21" s="190">
        <f>Ｐ１の計算シート!$C$12</f>
        <v>0</v>
      </c>
      <c r="F21" s="142">
        <f t="shared" si="0"/>
        <v>0</v>
      </c>
    </row>
    <row r="22" spans="1:6" ht="18" customHeight="1" x14ac:dyDescent="0.15">
      <c r="A22" s="22" t="s">
        <v>11</v>
      </c>
      <c r="B22" s="164"/>
      <c r="C22" s="31"/>
      <c r="D22" s="144"/>
      <c r="E22" s="190">
        <f>Ｐ１の計算シート!$C$13</f>
        <v>0</v>
      </c>
      <c r="F22" s="145">
        <f t="shared" si="0"/>
        <v>0</v>
      </c>
    </row>
    <row r="23" spans="1:6" ht="18" customHeight="1" x14ac:dyDescent="0.15">
      <c r="A23" s="23" t="s">
        <v>12</v>
      </c>
      <c r="B23" s="164"/>
      <c r="C23" s="31"/>
      <c r="D23" s="45"/>
      <c r="E23" s="190">
        <f>Ｐ１の計算シート!$C$14</f>
        <v>0</v>
      </c>
      <c r="F23" s="142">
        <f t="shared" si="0"/>
        <v>0</v>
      </c>
    </row>
    <row r="24" spans="1:6" ht="18" customHeight="1" x14ac:dyDescent="0.15">
      <c r="A24" s="23" t="s">
        <v>13</v>
      </c>
      <c r="B24" s="164"/>
      <c r="C24" s="31"/>
      <c r="D24" s="45"/>
      <c r="E24" s="190">
        <f>Ｐ１の計算シート!$C$15</f>
        <v>0</v>
      </c>
      <c r="F24" s="142">
        <f t="shared" si="0"/>
        <v>0</v>
      </c>
    </row>
    <row r="25" spans="1:6" ht="18" customHeight="1" x14ac:dyDescent="0.15">
      <c r="A25" s="23" t="s">
        <v>14</v>
      </c>
      <c r="B25" s="164"/>
      <c r="C25" s="31"/>
      <c r="D25" s="45"/>
      <c r="E25" s="190">
        <f>Ｐ１の計算シート!$C$16</f>
        <v>0</v>
      </c>
      <c r="F25" s="142">
        <f t="shared" si="0"/>
        <v>0</v>
      </c>
    </row>
    <row r="26" spans="1:6" ht="18" customHeight="1" x14ac:dyDescent="0.15">
      <c r="A26" s="23" t="s">
        <v>15</v>
      </c>
      <c r="B26" s="164"/>
      <c r="C26" s="31"/>
      <c r="D26" s="45"/>
      <c r="E26" s="190">
        <f>Ｐ１の計算シート!$C$17</f>
        <v>0</v>
      </c>
      <c r="F26" s="142">
        <f t="shared" si="0"/>
        <v>0</v>
      </c>
    </row>
    <row r="27" spans="1:6" ht="12" customHeight="1" x14ac:dyDescent="0.15">
      <c r="A27" s="20"/>
      <c r="B27" s="164"/>
      <c r="C27" s="31"/>
      <c r="D27" s="12"/>
      <c r="E27" s="12"/>
      <c r="F27" s="15"/>
    </row>
    <row r="28" spans="1:6" ht="18" customHeight="1" x14ac:dyDescent="0.15">
      <c r="A28" s="169" t="s">
        <v>16</v>
      </c>
      <c r="B28" s="170"/>
      <c r="C28" s="38"/>
      <c r="D28" s="47">
        <f>SUM(D17,D20:D26)</f>
        <v>0</v>
      </c>
      <c r="E28" s="146" t="e">
        <f>SUM(E17,E20:E26)</f>
        <v>#DIV/0!</v>
      </c>
      <c r="F28" s="147" t="e">
        <f>D28-E28</f>
        <v>#DIV/0!</v>
      </c>
    </row>
    <row r="29" spans="1:6" ht="12" customHeight="1" x14ac:dyDescent="0.15">
      <c r="A29" s="20"/>
      <c r="B29" s="171"/>
      <c r="C29" s="4"/>
      <c r="D29" s="3"/>
      <c r="E29" s="3"/>
      <c r="F29" s="17"/>
    </row>
    <row r="30" spans="1:6" ht="18" customHeight="1" x14ac:dyDescent="0.15">
      <c r="A30" s="24" t="s">
        <v>3</v>
      </c>
      <c r="B30" s="164"/>
      <c r="C30" s="31"/>
      <c r="D30" s="47">
        <f>D13+D28</f>
        <v>0</v>
      </c>
      <c r="E30" s="146" t="e">
        <f>E13+E28</f>
        <v>#DIV/0!</v>
      </c>
      <c r="F30" s="147" t="e">
        <f>D30-E30</f>
        <v>#DIV/0!</v>
      </c>
    </row>
    <row r="31" spans="1:6" ht="18" customHeight="1" x14ac:dyDescent="0.15">
      <c r="A31" s="24"/>
      <c r="B31" s="172"/>
      <c r="C31" s="54"/>
      <c r="D31" s="12"/>
      <c r="E31" s="12"/>
      <c r="F31" s="13"/>
    </row>
    <row r="32" spans="1:6" ht="18" customHeight="1" x14ac:dyDescent="0.15">
      <c r="A32" s="23" t="s">
        <v>24</v>
      </c>
      <c r="B32" s="237" t="e">
        <f>Ｐ１の計算シート!$B$23</f>
        <v>#DIV/0!</v>
      </c>
      <c r="C32" s="215"/>
      <c r="D32" s="191" t="e">
        <f>ROUNDDOWN(E30/D30,3)</f>
        <v>#DIV/0!</v>
      </c>
      <c r="E32" s="214" t="e">
        <f>ROUNDDOWN(H30/E30,2)</f>
        <v>#DIV/0!</v>
      </c>
      <c r="F32" s="192" t="e">
        <f>ROUNDDOWN(I30/F30,2)</f>
        <v>#DIV/0!</v>
      </c>
    </row>
    <row r="33" spans="1:6" ht="18" customHeight="1" x14ac:dyDescent="0.15">
      <c r="A33" s="23"/>
      <c r="B33" s="173"/>
      <c r="C33" s="39"/>
      <c r="D33" s="28"/>
      <c r="E33" s="7"/>
      <c r="F33" s="26"/>
    </row>
    <row r="34" spans="1:6" ht="18" customHeight="1" x14ac:dyDescent="0.15">
      <c r="A34" s="22" t="s">
        <v>36</v>
      </c>
      <c r="B34" s="149">
        <f>Ｐ１の計算シート!$B$25</f>
        <v>0</v>
      </c>
      <c r="C34" s="37">
        <v>0</v>
      </c>
      <c r="D34" s="45"/>
      <c r="E34" s="146" t="e">
        <f>ROUNDDOWN(D34*D32,0)</f>
        <v>#DIV/0!</v>
      </c>
      <c r="F34" s="142" t="e">
        <f>D34-E34</f>
        <v>#DIV/0!</v>
      </c>
    </row>
    <row r="35" spans="1:6" ht="18" customHeight="1" x14ac:dyDescent="0.15">
      <c r="A35" s="23"/>
      <c r="B35" s="174"/>
      <c r="C35" s="56"/>
      <c r="D35" s="34"/>
      <c r="E35" s="34"/>
      <c r="F35" s="35"/>
    </row>
    <row r="36" spans="1:6" ht="18" customHeight="1" x14ac:dyDescent="0.15">
      <c r="A36" s="22" t="s">
        <v>34</v>
      </c>
      <c r="B36" s="175"/>
      <c r="C36" s="58"/>
      <c r="D36" s="33"/>
      <c r="E36" s="33"/>
      <c r="F36" s="176" t="e">
        <f>ROUNDDOWN(($C$34-$B$34)*(1-B32),0)</f>
        <v>#DIV/0!</v>
      </c>
    </row>
    <row r="37" spans="1:6" ht="18" customHeight="1" x14ac:dyDescent="0.15">
      <c r="A37" s="22" t="s">
        <v>33</v>
      </c>
      <c r="B37" s="170"/>
      <c r="C37" s="170"/>
      <c r="D37" s="48" t="e">
        <f>D34+F36</f>
        <v>#DIV/0!</v>
      </c>
      <c r="E37" s="146" t="e">
        <f>$E$34</f>
        <v>#DIV/0!</v>
      </c>
      <c r="F37" s="176" t="e">
        <f>D37-E37</f>
        <v>#DIV/0!</v>
      </c>
    </row>
    <row r="38" spans="1:6" ht="18" customHeight="1" x14ac:dyDescent="0.15">
      <c r="A38" s="22"/>
      <c r="B38" s="170"/>
      <c r="C38" s="170"/>
      <c r="D38" s="48"/>
      <c r="E38" s="146"/>
      <c r="F38" s="176"/>
    </row>
    <row r="39" spans="1:6" ht="18" customHeight="1" x14ac:dyDescent="0.15">
      <c r="A39" s="20" t="s">
        <v>37</v>
      </c>
      <c r="B39" s="164"/>
      <c r="C39" s="164"/>
      <c r="D39" s="47" t="e">
        <f>D30+D37</f>
        <v>#DIV/0!</v>
      </c>
      <c r="E39" s="146" t="e">
        <f>E30+E37</f>
        <v>#DIV/0!</v>
      </c>
      <c r="F39" s="147" t="e">
        <f>D39-E39</f>
        <v>#DIV/0!</v>
      </c>
    </row>
    <row r="40" spans="1:6" ht="18" customHeight="1" x14ac:dyDescent="0.15">
      <c r="A40" s="20"/>
      <c r="B40" s="164"/>
      <c r="C40" s="164"/>
      <c r="D40" s="12"/>
      <c r="E40" s="12"/>
      <c r="F40" s="13"/>
    </row>
    <row r="41" spans="1:6" ht="18" customHeight="1" x14ac:dyDescent="0.15">
      <c r="A41" s="22" t="s">
        <v>38</v>
      </c>
      <c r="B41" s="170"/>
      <c r="C41" s="170"/>
      <c r="D41" s="191" t="e">
        <f>ROUNDDOWN(E39/D39,3)</f>
        <v>#DIV/0!</v>
      </c>
      <c r="E41" s="214"/>
      <c r="F41" s="192"/>
    </row>
    <row r="42" spans="1:6" ht="18" customHeight="1" x14ac:dyDescent="0.15">
      <c r="A42" s="22"/>
      <c r="B42" s="170"/>
      <c r="C42" s="38"/>
      <c r="D42" s="28"/>
      <c r="E42" s="7"/>
      <c r="F42" s="26"/>
    </row>
    <row r="43" spans="1:6" ht="18" customHeight="1" x14ac:dyDescent="0.15">
      <c r="A43" s="23" t="s">
        <v>35</v>
      </c>
      <c r="B43" s="170"/>
      <c r="C43" s="38"/>
      <c r="D43" s="47" t="e">
        <f>$B$5</f>
        <v>#DIV/0!</v>
      </c>
      <c r="E43" s="146" t="e">
        <f>ROUNDDOWN(D43*D41,0)</f>
        <v>#DIV/0!</v>
      </c>
      <c r="F43" s="142" t="e">
        <f>D43-E43</f>
        <v>#DIV/0!</v>
      </c>
    </row>
    <row r="44" spans="1:6" ht="18" customHeight="1" x14ac:dyDescent="0.15">
      <c r="A44" s="23"/>
      <c r="B44" s="171"/>
      <c r="C44" s="4"/>
      <c r="D44" s="3"/>
      <c r="E44" s="3"/>
      <c r="F44" s="15"/>
    </row>
    <row r="45" spans="1:6" ht="18" customHeight="1" x14ac:dyDescent="0.15">
      <c r="A45" s="23" t="s">
        <v>20</v>
      </c>
      <c r="B45" s="171"/>
      <c r="C45" s="4"/>
      <c r="D45" s="47">
        <f>Ｐ１の計算シート!B33</f>
        <v>0</v>
      </c>
      <c r="E45" s="146">
        <f>Ｐ１の計算シート!C33</f>
        <v>0</v>
      </c>
      <c r="F45" s="142">
        <f>D45-E45</f>
        <v>0</v>
      </c>
    </row>
    <row r="46" spans="1:6" ht="18" customHeight="1" x14ac:dyDescent="0.15">
      <c r="A46" s="20"/>
      <c r="B46" s="171"/>
      <c r="C46" s="4"/>
      <c r="D46" s="3"/>
      <c r="E46" s="3"/>
      <c r="F46" s="15"/>
    </row>
    <row r="47" spans="1:6" ht="18" customHeight="1" x14ac:dyDescent="0.15">
      <c r="A47" s="23" t="s">
        <v>21</v>
      </c>
      <c r="B47" s="171"/>
      <c r="C47" s="4"/>
      <c r="D47" s="48" t="e">
        <f>SUM(D43,D45)</f>
        <v>#DIV/0!</v>
      </c>
      <c r="E47" s="149" t="e">
        <f>SUM(E43,E45)</f>
        <v>#DIV/0!</v>
      </c>
      <c r="F47" s="147" t="e">
        <f>D47-E47</f>
        <v>#DIV/0!</v>
      </c>
    </row>
    <row r="48" spans="1:6" ht="18" customHeight="1" x14ac:dyDescent="0.15">
      <c r="A48" s="20"/>
      <c r="B48" s="171"/>
      <c r="C48" s="4"/>
      <c r="D48" s="3"/>
      <c r="E48" s="3"/>
      <c r="F48" s="17"/>
    </row>
    <row r="49" spans="1:6" ht="18" customHeight="1" x14ac:dyDescent="0.15">
      <c r="A49" s="20" t="s">
        <v>22</v>
      </c>
      <c r="B49" s="164"/>
      <c r="C49" s="31"/>
      <c r="D49" s="47" t="e">
        <f>ROUNDDOWN(D39+D47,-4)</f>
        <v>#DIV/0!</v>
      </c>
      <c r="E49" s="146" t="e">
        <f>ROUNDDOWN(E39+E47,-4)</f>
        <v>#DIV/0!</v>
      </c>
      <c r="F49" s="147" t="e">
        <f>D49-E49</f>
        <v>#DIV/0!</v>
      </c>
    </row>
    <row r="50" spans="1:6" ht="18" customHeight="1" x14ac:dyDescent="0.15">
      <c r="A50" s="20"/>
      <c r="B50" s="171"/>
      <c r="C50" s="4"/>
      <c r="D50" s="177"/>
      <c r="E50" s="51"/>
      <c r="F50" s="52"/>
    </row>
    <row r="51" spans="1:6" ht="18" customHeight="1" x14ac:dyDescent="0.15">
      <c r="A51" s="20" t="s">
        <v>23</v>
      </c>
      <c r="B51" s="170"/>
      <c r="C51" s="38"/>
      <c r="D51" s="241">
        <f>Ｐ１の計算シート!$B$38</f>
        <v>0</v>
      </c>
      <c r="E51" s="210"/>
      <c r="F51" s="211"/>
    </row>
    <row r="52" spans="1:6" ht="18" customHeight="1" x14ac:dyDescent="0.15">
      <c r="A52" s="20"/>
      <c r="B52" s="171"/>
      <c r="C52" s="4"/>
      <c r="D52" s="3"/>
      <c r="E52" s="3"/>
      <c r="F52" s="17"/>
    </row>
    <row r="53" spans="1:6" ht="18" customHeight="1" x14ac:dyDescent="0.15">
      <c r="A53" s="40" t="s">
        <v>26</v>
      </c>
      <c r="B53" s="178"/>
      <c r="C53" s="41"/>
      <c r="D53" s="47" t="e">
        <f>ROUNDDOWN(D49*D51,-4)</f>
        <v>#DIV/0!</v>
      </c>
      <c r="E53" s="146" t="e">
        <f>ROUNDDOWN(E49*D51,-4)</f>
        <v>#DIV/0!</v>
      </c>
      <c r="F53" s="146" t="e">
        <f>ROUNDDOWN(F49*D51,-4)</f>
        <v>#DIV/0!</v>
      </c>
    </row>
    <row r="54" spans="1:6" ht="12" customHeight="1" x14ac:dyDescent="0.15">
      <c r="A54" s="20"/>
      <c r="B54" s="164"/>
      <c r="C54" s="12"/>
      <c r="D54" s="12"/>
      <c r="E54" s="12"/>
      <c r="F54" s="13"/>
    </row>
    <row r="55" spans="1:6" ht="18" customHeight="1" thickBot="1" x14ac:dyDescent="0.2">
      <c r="A55" s="25"/>
      <c r="B55" s="179"/>
      <c r="C55" s="18"/>
      <c r="D55" s="18"/>
      <c r="E55" s="10" t="s">
        <v>43</v>
      </c>
      <c r="F55" s="11" t="e">
        <f>$F$53</f>
        <v>#DIV/0!</v>
      </c>
    </row>
  </sheetData>
  <mergeCells count="5">
    <mergeCell ref="B32:C32"/>
    <mergeCell ref="D51:F51"/>
    <mergeCell ref="D15:F15"/>
    <mergeCell ref="D32:F32"/>
    <mergeCell ref="D41:F41"/>
  </mergeCells>
  <phoneticPr fontId="1"/>
  <dataValidations count="1">
    <dataValidation type="list" allowBlank="1" showInputMessage="1" showErrorMessage="1" sqref="A2">
      <formula1>"0から 5％以下,5％を超え15％以下,15％を超え25％以下,25％を超え35％以下,35％を超え40％以下"</formula1>
    </dataValidation>
  </dataValidations>
  <pageMargins left="0.74" right="0.4" top="0.43" bottom="0.56000000000000005" header="0.51181102362204722" footer="0.51181102362204722"/>
  <pageSetup paperSize="9" orientation="portrait" horizontalDpi="4294967292" verticalDpi="0" r:id="rId1"/>
  <headerFooter alignWithMargins="0"/>
  <drawing r:id="rId2"/>
</worksheet>
</file>